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Office-Sjablonen\Mestbeleid\"/>
    </mc:Choice>
  </mc:AlternateContent>
  <xr:revisionPtr revIDLastSave="0" documentId="8_{C15FAB9B-F3F1-4AED-AE1A-A4475BD369CF}" xr6:coauthVersionLast="47" xr6:coauthVersionMax="47" xr10:uidLastSave="{00000000-0000-0000-0000-000000000000}"/>
  <workbookProtection workbookAlgorithmName="SHA-512" workbookHashValue="svXJFZ9bysPxIzpaLfHlczfRjYiuV6e0/xpIqygDLYtUhvRPjnpkbyvu0zBv5qHurrMOljqBtz8oL/h/D5hJxg==" workbookSaltValue="BE6jiLbXer0bVMo9Sp6Zrw==" workbookSpinCount="100000" lockStructure="1"/>
  <bookViews>
    <workbookView xWindow="28680" yWindow="-120" windowWidth="29040" windowHeight="15840" xr2:uid="{6EF799C3-C4C7-42EA-A775-A20EF3FCF41E}"/>
  </bookViews>
  <sheets>
    <sheet name="Mestafzetkosten" sheetId="1" r:id="rId1"/>
    <sheet name="Berekening" sheetId="3" state="hidden" r:id="rId2"/>
    <sheet name="Tabel" sheetId="2" state="hidden" r:id="rId3"/>
  </sheets>
  <definedNames>
    <definedName name="_xlnm.Print_Area" localSheetId="0">Mestafzetkosten!$A$1:$I$49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G12" i="1"/>
  <c r="G8" i="1"/>
  <c r="G10" i="1"/>
  <c r="G24" i="1"/>
  <c r="G25" i="1" l="1"/>
  <c r="H27" i="3" s="1"/>
  <c r="G20" i="1"/>
  <c r="F14" i="3" s="1"/>
  <c r="G18" i="1"/>
  <c r="F12" i="3" s="1"/>
  <c r="G14" i="3"/>
  <c r="D4" i="3"/>
  <c r="G6" i="3"/>
  <c r="G5" i="3"/>
  <c r="D6" i="3"/>
  <c r="D5" i="3"/>
  <c r="E27" i="3"/>
  <c r="E23" i="3"/>
  <c r="D14" i="3"/>
  <c r="D13" i="3"/>
  <c r="D12" i="3"/>
  <c r="C13" i="3"/>
  <c r="C14" i="3"/>
  <c r="C12" i="3"/>
  <c r="H23" i="3"/>
  <c r="G19" i="1"/>
  <c r="F13" i="3" s="1"/>
  <c r="G9" i="1"/>
  <c r="G4" i="3"/>
  <c r="F4" i="3"/>
  <c r="H30" i="3" s="1"/>
  <c r="C5" i="3"/>
  <c r="C4" i="3"/>
  <c r="E30" i="3" s="1"/>
  <c r="E5" i="3" l="1"/>
  <c r="G13" i="1"/>
  <c r="D13" i="1"/>
  <c r="F5" i="3"/>
  <c r="F6" i="3" s="1"/>
  <c r="H6" i="3" s="1"/>
  <c r="E14" i="3"/>
  <c r="C15" i="3"/>
  <c r="E31" i="3" s="1"/>
  <c r="D14" i="1" s="1"/>
  <c r="G12" i="3"/>
  <c r="H12" i="3" s="1"/>
  <c r="G13" i="3"/>
  <c r="H13" i="3" s="1"/>
  <c r="E12" i="3"/>
  <c r="H14" i="3"/>
  <c r="H4" i="3"/>
  <c r="E13" i="3"/>
  <c r="E4" i="3"/>
  <c r="F15" i="3"/>
  <c r="H31" i="3" s="1"/>
  <c r="G14" i="1" s="1"/>
  <c r="C6" i="3"/>
  <c r="E6" i="3" s="1"/>
  <c r="E7" i="3" l="1"/>
  <c r="E8" i="3" s="1"/>
  <c r="E9" i="3" s="1"/>
  <c r="E18" i="3" s="1"/>
  <c r="H5" i="3"/>
  <c r="H7" i="3" s="1"/>
  <c r="H8" i="3" s="1"/>
  <c r="H9" i="3" s="1"/>
  <c r="E15" i="3"/>
  <c r="E19" i="3" s="1"/>
  <c r="H15" i="3"/>
  <c r="H19" i="3" s="1"/>
  <c r="H18" i="3" l="1"/>
  <c r="E20" i="3"/>
  <c r="E22" i="3" s="1"/>
  <c r="E24" i="3" s="1"/>
  <c r="D30" i="1" s="1"/>
  <c r="H20" i="3"/>
  <c r="H22" i="3" s="1"/>
  <c r="H24" i="3" s="1"/>
  <c r="G30" i="1" s="1"/>
  <c r="E26" i="3" l="1"/>
  <c r="E28" i="3" s="1"/>
  <c r="H26" i="3"/>
  <c r="H28" i="3" s="1"/>
  <c r="G32" i="1" l="1"/>
  <c r="H33" i="3"/>
  <c r="G33" i="1" s="1"/>
  <c r="D32" i="1"/>
  <c r="E33" i="3"/>
  <c r="D33" i="1" s="1"/>
  <c r="G35" i="1" l="1"/>
  <c r="G36" i="1"/>
  <c r="G21" i="1" l="1"/>
  <c r="D21" i="1"/>
</calcChain>
</file>

<file path=xl/sharedStrings.xml><?xml version="1.0" encoding="utf-8"?>
<sst xmlns="http://schemas.openxmlformats.org/spreadsheetml/2006/main" count="105" uniqueCount="65">
  <si>
    <t>Melkproductie per koe</t>
  </si>
  <si>
    <t>Ureum</t>
  </si>
  <si>
    <t>Aantal melkkoeien</t>
  </si>
  <si>
    <t>Jongvee per 10 melkkoeien</t>
  </si>
  <si>
    <t>Vee</t>
  </si>
  <si>
    <t>Grond</t>
  </si>
  <si>
    <t>Mest</t>
  </si>
  <si>
    <t>Areaal grond met;</t>
  </si>
  <si>
    <t>Totaal areaal</t>
  </si>
  <si>
    <t>ha</t>
  </si>
  <si>
    <t>stuks</t>
  </si>
  <si>
    <t xml:space="preserve">kg </t>
  </si>
  <si>
    <t>kg</t>
  </si>
  <si>
    <t>€</t>
  </si>
  <si>
    <t>Scenario 1</t>
  </si>
  <si>
    <t>Scenario 2</t>
  </si>
  <si>
    <t>Jongvee &lt;1jr (cat. 101)</t>
  </si>
  <si>
    <t>Jongvee 1-2 jr (cat.102)</t>
  </si>
  <si>
    <t>Melkproductie</t>
  </si>
  <si>
    <t>Uitgangspunten</t>
  </si>
  <si>
    <t>Mestafzet</t>
  </si>
  <si>
    <t>Stikstof per ton drijfmest</t>
  </si>
  <si>
    <t>Mestafzetprijs per ton drijfmest</t>
  </si>
  <si>
    <t>Af te zetten drijfmest</t>
  </si>
  <si>
    <t>ton</t>
  </si>
  <si>
    <t>Melkkoeien</t>
  </si>
  <si>
    <t>Aantal</t>
  </si>
  <si>
    <t>norm</t>
  </si>
  <si>
    <t>N-norm</t>
  </si>
  <si>
    <t>Totaal</t>
  </si>
  <si>
    <t>Jongvee &lt;1jr</t>
  </si>
  <si>
    <t>Jongvee &gt;1jr</t>
  </si>
  <si>
    <t>Areaal standaard derogatie</t>
  </si>
  <si>
    <t>Regulier</t>
  </si>
  <si>
    <t>Laag</t>
  </si>
  <si>
    <t>Geen</t>
  </si>
  <si>
    <t>Jaar</t>
  </si>
  <si>
    <t>Areaal lager derogatie</t>
  </si>
  <si>
    <t>Areaal geen derogatie</t>
  </si>
  <si>
    <t>Productie (kg N)</t>
  </si>
  <si>
    <t>Plaatsing (kg N)</t>
  </si>
  <si>
    <t>Overschot (kg N)</t>
  </si>
  <si>
    <t>Kg N per ton drijfmest</t>
  </si>
  <si>
    <t>Overschot (ton drijfmest)</t>
  </si>
  <si>
    <t>Mestafzetkosten</t>
  </si>
  <si>
    <t xml:space="preserve"> - standaard derogatienorm</t>
  </si>
  <si>
    <t xml:space="preserve"> - lage derogatienorm (NV-gebied)</t>
  </si>
  <si>
    <t xml:space="preserve"> - geen derogatie </t>
  </si>
  <si>
    <t>Mestafzetkosten per 100 kg melk</t>
  </si>
  <si>
    <t>Verschil kosten mestafzet (totaal)</t>
  </si>
  <si>
    <t>Kosten mestafzet (totaal)</t>
  </si>
  <si>
    <t>Kosten mestafzet (per 100 kg melk)</t>
  </si>
  <si>
    <t>Verschil kosten mestafzet (per 100 kg melk)</t>
  </si>
  <si>
    <t>Quickscan mestafzet</t>
  </si>
  <si>
    <t>Melkproductie totaal</t>
  </si>
  <si>
    <t>Melkproductie per hectare</t>
  </si>
  <si>
    <t>kg / ha</t>
  </si>
  <si>
    <t>Melkproductie per ha</t>
  </si>
  <si>
    <r>
      <t xml:space="preserve">
</t>
    </r>
    <r>
      <rPr>
        <i/>
        <u/>
        <sz val="9"/>
        <color rgb="FF172A48"/>
        <rFont val="Verdana"/>
        <family val="2"/>
      </rPr>
      <t>Disclaimer</t>
    </r>
    <r>
      <rPr>
        <sz val="9"/>
        <color rgb="FF172A48"/>
        <rFont val="Verdana"/>
        <family val="2"/>
      </rPr>
      <t xml:space="preserve">
Deze quickscan heeft als doel om snel de mestafzetkosten van verschillende scenario's indicatief te berekenen. Er wordt alleen rekening gehouden met de stikstofgebruiksnorm en niet met de fosfaatgebruiksnorm. Deze quickscan kan geenszins gezien worden als vervanger van een reguliere gebruiksnormenberekening. 
Met het gebruik van deze quickscan erkent u dat het gebruik geheel voor eigen risico is. Countus Accountants + Adviseurs aanvaart geen enkele aansprakelijkheid voor schade als gevolg van het gebruik van deze quickscan. 
</t>
    </r>
  </si>
  <si>
    <t xml:space="preserve">www.countus.nl </t>
  </si>
  <si>
    <t>www.countus.nl</t>
  </si>
  <si>
    <t>BEX-voordeel N</t>
  </si>
  <si>
    <t>Totaal excretie forfaitair</t>
  </si>
  <si>
    <t>BEX-voordeel</t>
  </si>
  <si>
    <t>Totaal excretie netto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</si>
</sst>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0_ ;_ * \-#,##0.0_ ;_ * &quot;-&quot;??_ ;_ @_ "/>
    <numFmt numFmtId="165" formatCode="_ * #,##0_ ;_ * \-#,##0_ ;_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172A48"/>
      <name val="Calibri"/>
      <family val="2"/>
      <scheme val="minor"/>
    </font>
    <font>
      <b/>
      <sz val="11"/>
      <color rgb="FF172A48"/>
      <name val="Calibri"/>
      <family val="2"/>
      <scheme val="minor"/>
    </font>
    <font>
      <sz val="11"/>
      <color rgb="FF37B149"/>
      <name val="Calibri"/>
      <family val="2"/>
      <scheme val="minor"/>
    </font>
    <font>
      <sz val="10"/>
      <color theme="1"/>
      <name val="Calibri"/>
      <family val="2"/>
      <scheme val="minor"/>
    </font>
    <font>
      <i/>
      <sz val="9"/>
      <color rgb="FF172A48"/>
      <name val="Verdana"/>
      <family val="2"/>
    </font>
    <font>
      <sz val="9"/>
      <color rgb="FF172A48"/>
      <name val="Verdana"/>
      <family val="2"/>
    </font>
    <font>
      <i/>
      <u/>
      <sz val="9"/>
      <color rgb="FF172A48"/>
      <name val="Verdana"/>
      <family val="2"/>
    </font>
    <font>
      <sz val="9"/>
      <color theme="1"/>
      <name val="Verdana"/>
      <family val="2"/>
    </font>
    <font>
      <b/>
      <u/>
      <sz val="9"/>
      <color rgb="FF172A48"/>
      <name val="Verdana"/>
      <family val="2"/>
    </font>
    <font>
      <b/>
      <sz val="9"/>
      <color rgb="FF37B149"/>
      <name val="Verdana"/>
      <family val="2"/>
    </font>
    <font>
      <b/>
      <sz val="9"/>
      <color rgb="FF172A48"/>
      <name val="Verdana"/>
      <family val="2"/>
    </font>
    <font>
      <b/>
      <i/>
      <u/>
      <sz val="9"/>
      <color rgb="FF172A48"/>
      <name val="Verdana"/>
      <family val="2"/>
    </font>
    <font>
      <b/>
      <i/>
      <sz val="9"/>
      <color rgb="FF172A48"/>
      <name val="Verdana"/>
      <family val="2"/>
    </font>
    <font>
      <i/>
      <sz val="9"/>
      <color theme="1"/>
      <name val="Verdana"/>
      <family val="2"/>
    </font>
    <font>
      <b/>
      <u/>
      <sz val="14"/>
      <color rgb="FF172A48"/>
      <name val="Verdana"/>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s>
  <borders count="20">
    <border>
      <left/>
      <right/>
      <top/>
      <bottom/>
      <diagonal/>
    </border>
    <border>
      <left style="thin">
        <color rgb="FF172A48"/>
      </left>
      <right/>
      <top style="thin">
        <color rgb="FF172A48"/>
      </top>
      <bottom/>
      <diagonal/>
    </border>
    <border>
      <left/>
      <right style="thin">
        <color rgb="FF172A48"/>
      </right>
      <top style="thin">
        <color rgb="FF172A48"/>
      </top>
      <bottom/>
      <diagonal/>
    </border>
    <border>
      <left style="thin">
        <color rgb="FF172A48"/>
      </left>
      <right/>
      <top/>
      <bottom style="thin">
        <color rgb="FF172A48"/>
      </bottom>
      <diagonal/>
    </border>
    <border>
      <left/>
      <right style="thin">
        <color rgb="FF172A48"/>
      </right>
      <top/>
      <bottom style="thin">
        <color rgb="FF172A48"/>
      </bottom>
      <diagonal/>
    </border>
    <border>
      <left/>
      <right/>
      <top style="thin">
        <color rgb="FF172A48"/>
      </top>
      <bottom/>
      <diagonal/>
    </border>
    <border>
      <left/>
      <right/>
      <top/>
      <bottom style="thin">
        <color rgb="FF172A48"/>
      </bottom>
      <diagonal/>
    </border>
    <border>
      <left style="thin">
        <color rgb="FF172A48"/>
      </left>
      <right/>
      <top/>
      <bottom/>
      <diagonal/>
    </border>
    <border>
      <left/>
      <right style="thin">
        <color rgb="FF172A48"/>
      </right>
      <top/>
      <bottom/>
      <diagonal/>
    </border>
    <border>
      <left style="double">
        <color auto="1"/>
      </left>
      <right style="double">
        <color auto="1"/>
      </right>
      <top/>
      <bottom/>
      <diagonal/>
    </border>
    <border>
      <left style="double">
        <color auto="1"/>
      </left>
      <right/>
      <top/>
      <bottom/>
      <diagonal/>
    </border>
    <border>
      <left/>
      <right style="double">
        <color auto="1"/>
      </right>
      <top/>
      <bottom/>
      <diagonal/>
    </border>
    <border>
      <left style="medium">
        <color rgb="FF172A48"/>
      </left>
      <right/>
      <top style="medium">
        <color rgb="FF172A48"/>
      </top>
      <bottom/>
      <diagonal/>
    </border>
    <border>
      <left/>
      <right/>
      <top style="medium">
        <color rgb="FF172A48"/>
      </top>
      <bottom/>
      <diagonal/>
    </border>
    <border>
      <left/>
      <right style="medium">
        <color rgb="FF172A48"/>
      </right>
      <top style="medium">
        <color rgb="FF172A48"/>
      </top>
      <bottom/>
      <diagonal/>
    </border>
    <border>
      <left style="medium">
        <color rgb="FF172A48"/>
      </left>
      <right/>
      <top/>
      <bottom/>
      <diagonal/>
    </border>
    <border>
      <left/>
      <right style="medium">
        <color rgb="FF172A48"/>
      </right>
      <top/>
      <bottom/>
      <diagonal/>
    </border>
    <border>
      <left style="medium">
        <color rgb="FF172A48"/>
      </left>
      <right/>
      <top/>
      <bottom style="medium">
        <color rgb="FF172A48"/>
      </bottom>
      <diagonal/>
    </border>
    <border>
      <left/>
      <right/>
      <top/>
      <bottom style="medium">
        <color rgb="FF172A48"/>
      </bottom>
      <diagonal/>
    </border>
    <border>
      <left/>
      <right style="medium">
        <color rgb="FF172A48"/>
      </right>
      <top/>
      <bottom style="medium">
        <color rgb="FF172A48"/>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0" fillId="2" borderId="0" xfId="0" applyFill="1"/>
    <xf numFmtId="0" fontId="3" fillId="4" borderId="0" xfId="0" applyFont="1" applyFill="1"/>
    <xf numFmtId="0" fontId="5" fillId="5" borderId="0" xfId="0" applyFont="1" applyFill="1"/>
    <xf numFmtId="164" fontId="5" fillId="2" borderId="0" xfId="1" applyNumberFormat="1" applyFont="1" applyFill="1"/>
    <xf numFmtId="0" fontId="3" fillId="4" borderId="3" xfId="0" applyFont="1" applyFill="1" applyBorder="1"/>
    <xf numFmtId="0" fontId="3" fillId="4" borderId="4" xfId="0" applyFont="1" applyFill="1" applyBorder="1"/>
    <xf numFmtId="0" fontId="3" fillId="4" borderId="6" xfId="0" applyFont="1" applyFill="1" applyBorder="1"/>
    <xf numFmtId="165" fontId="3" fillId="4" borderId="7" xfId="1" applyNumberFormat="1" applyFont="1" applyFill="1" applyBorder="1"/>
    <xf numFmtId="165" fontId="3" fillId="4" borderId="8" xfId="1" applyNumberFormat="1" applyFont="1" applyFill="1" applyBorder="1"/>
    <xf numFmtId="165" fontId="3" fillId="4" borderId="3" xfId="1" applyNumberFormat="1" applyFont="1" applyFill="1" applyBorder="1"/>
    <xf numFmtId="165" fontId="3" fillId="4" borderId="4" xfId="1" applyNumberFormat="1" applyFont="1" applyFill="1" applyBorder="1"/>
    <xf numFmtId="0" fontId="3" fillId="4" borderId="7" xfId="0" applyFont="1" applyFill="1" applyBorder="1"/>
    <xf numFmtId="0" fontId="3" fillId="4" borderId="8" xfId="0" applyFont="1" applyFill="1" applyBorder="1"/>
    <xf numFmtId="0" fontId="3" fillId="4" borderId="0" xfId="0" applyFont="1" applyFill="1" applyAlignment="1">
      <alignment horizontal="right"/>
    </xf>
    <xf numFmtId="0" fontId="2" fillId="0" borderId="10" xfId="0" applyFont="1" applyBorder="1" applyAlignment="1">
      <alignment horizontal="right"/>
    </xf>
    <xf numFmtId="0" fontId="2" fillId="0" borderId="0" xfId="0" applyFont="1" applyBorder="1" applyAlignment="1">
      <alignment horizontal="right"/>
    </xf>
    <xf numFmtId="0" fontId="2" fillId="0" borderId="11" xfId="0" applyFont="1" applyBorder="1" applyAlignment="1">
      <alignment horizontal="right"/>
    </xf>
    <xf numFmtId="165" fontId="0" fillId="0" borderId="10" xfId="1" applyNumberFormat="1" applyFont="1" applyBorder="1"/>
    <xf numFmtId="164" fontId="0" fillId="0" borderId="0" xfId="1" applyNumberFormat="1" applyFont="1" applyBorder="1"/>
    <xf numFmtId="165" fontId="0" fillId="0" borderId="11" xfId="1" applyNumberFormat="1" applyFont="1" applyBorder="1"/>
    <xf numFmtId="165" fontId="0" fillId="0" borderId="0" xfId="1" applyNumberFormat="1" applyFont="1" applyBorder="1"/>
    <xf numFmtId="165" fontId="2" fillId="0" borderId="11" xfId="1" applyNumberFormat="1" applyFont="1" applyBorder="1"/>
    <xf numFmtId="0" fontId="0" fillId="0" borderId="10" xfId="0" applyBorder="1"/>
    <xf numFmtId="0" fontId="0" fillId="0" borderId="0" xfId="0" applyBorder="1"/>
    <xf numFmtId="0" fontId="0" fillId="0" borderId="11" xfId="0" applyBorder="1"/>
    <xf numFmtId="43" fontId="0" fillId="0" borderId="10" xfId="0" applyNumberFormat="1" applyBorder="1"/>
    <xf numFmtId="43" fontId="2" fillId="0" borderId="10" xfId="0" applyNumberFormat="1" applyFont="1" applyBorder="1"/>
    <xf numFmtId="0" fontId="2" fillId="0" borderId="0" xfId="0" applyFont="1" applyBorder="1"/>
    <xf numFmtId="0" fontId="2" fillId="0" borderId="10" xfId="0" applyFont="1" applyBorder="1"/>
    <xf numFmtId="0" fontId="0" fillId="0" borderId="10" xfId="0" applyFont="1" applyBorder="1"/>
    <xf numFmtId="0" fontId="0" fillId="0" borderId="0" xfId="0" applyFont="1" applyBorder="1"/>
    <xf numFmtId="165" fontId="1" fillId="0" borderId="11" xfId="1" applyNumberFormat="1" applyFont="1" applyBorder="1"/>
    <xf numFmtId="43" fontId="0" fillId="0" borderId="11" xfId="0" applyNumberFormat="1" applyBorder="1"/>
    <xf numFmtId="165" fontId="0" fillId="0" borderId="11" xfId="0" applyNumberFormat="1" applyBorder="1"/>
    <xf numFmtId="0" fontId="2" fillId="0" borderId="9" xfId="0" applyFont="1" applyBorder="1"/>
    <xf numFmtId="0" fontId="0" fillId="0" borderId="9" xfId="0" applyBorder="1"/>
    <xf numFmtId="0" fontId="0" fillId="0" borderId="9" xfId="0" applyFont="1" applyBorder="1"/>
    <xf numFmtId="0" fontId="0" fillId="6" borderId="0" xfId="0" applyFill="1"/>
    <xf numFmtId="43" fontId="2" fillId="0" borderId="11" xfId="1" applyNumberFormat="1" applyFont="1" applyBorder="1"/>
    <xf numFmtId="0" fontId="6" fillId="2" borderId="0" xfId="0" applyFont="1" applyFill="1" applyBorder="1" applyAlignment="1">
      <alignment horizontal="left" vertical="top"/>
    </xf>
    <xf numFmtId="0" fontId="10" fillId="2" borderId="0" xfId="0" applyFont="1" applyFill="1"/>
    <xf numFmtId="0" fontId="11" fillId="2" borderId="0" xfId="0" applyFont="1" applyFill="1"/>
    <xf numFmtId="0" fontId="12" fillId="5" borderId="0" xfId="0" applyFont="1" applyFill="1"/>
    <xf numFmtId="0" fontId="8" fillId="2" borderId="0" xfId="0" applyFont="1" applyFill="1"/>
    <xf numFmtId="0" fontId="13" fillId="2" borderId="0" xfId="0" applyFont="1" applyFill="1"/>
    <xf numFmtId="0" fontId="13" fillId="3" borderId="0" xfId="0" applyFont="1" applyFill="1" applyProtection="1">
      <protection locked="0"/>
    </xf>
    <xf numFmtId="0" fontId="14" fillId="2" borderId="0" xfId="0" applyFont="1" applyFill="1"/>
    <xf numFmtId="165" fontId="8" fillId="3" borderId="0" xfId="1" applyNumberFormat="1" applyFont="1" applyFill="1" applyProtection="1">
      <protection locked="0"/>
    </xf>
    <xf numFmtId="164" fontId="8" fillId="3" borderId="0" xfId="1" applyNumberFormat="1" applyFont="1" applyFill="1" applyProtection="1">
      <protection locked="0"/>
    </xf>
    <xf numFmtId="165" fontId="8" fillId="2" borderId="0" xfId="1" applyNumberFormat="1" applyFont="1" applyFill="1" applyProtection="1"/>
    <xf numFmtId="0" fontId="8" fillId="2" borderId="0" xfId="0" applyFont="1" applyFill="1" applyProtection="1"/>
    <xf numFmtId="0" fontId="8" fillId="0" borderId="0" xfId="0" applyFont="1"/>
    <xf numFmtId="0" fontId="8" fillId="2" borderId="0" xfId="0" applyFont="1" applyFill="1" applyAlignment="1">
      <alignment horizontal="left" indent="1"/>
    </xf>
    <xf numFmtId="43" fontId="8" fillId="3" borderId="0" xfId="1" applyFont="1" applyFill="1" applyProtection="1">
      <protection locked="0"/>
    </xf>
    <xf numFmtId="0" fontId="8" fillId="2" borderId="0" xfId="0" applyFont="1" applyFill="1" applyAlignment="1">
      <alignment horizontal="left"/>
    </xf>
    <xf numFmtId="0" fontId="15" fillId="2" borderId="0" xfId="0" applyFont="1" applyFill="1" applyAlignment="1">
      <alignment horizontal="left" indent="1"/>
    </xf>
    <xf numFmtId="43" fontId="15" fillId="2" borderId="0" xfId="1" applyFont="1" applyFill="1"/>
    <xf numFmtId="165" fontId="8" fillId="2" borderId="0" xfId="1" applyNumberFormat="1" applyFont="1" applyFill="1"/>
    <xf numFmtId="165" fontId="13" fillId="2" borderId="0" xfId="1" applyNumberFormat="1" applyFont="1" applyFill="1"/>
    <xf numFmtId="0" fontId="7" fillId="2" borderId="0" xfId="0" applyFont="1" applyFill="1"/>
    <xf numFmtId="43" fontId="7" fillId="2" borderId="0" xfId="1" applyFont="1" applyFill="1"/>
    <xf numFmtId="165" fontId="8" fillId="2" borderId="0" xfId="0" applyNumberFormat="1" applyFont="1" applyFill="1"/>
    <xf numFmtId="0" fontId="16" fillId="2" borderId="0" xfId="0" applyFont="1" applyFill="1"/>
    <xf numFmtId="165" fontId="16" fillId="2" borderId="0" xfId="0" applyNumberFormat="1" applyFont="1" applyFill="1"/>
    <xf numFmtId="0" fontId="17" fillId="2" borderId="0" xfId="0" applyFont="1" applyFill="1"/>
    <xf numFmtId="0" fontId="0" fillId="0" borderId="0" xfId="0" applyFill="1"/>
    <xf numFmtId="0" fontId="3" fillId="6" borderId="0" xfId="0" applyFont="1" applyFill="1"/>
    <xf numFmtId="9" fontId="8" fillId="3" borderId="0" xfId="2" applyFont="1" applyFill="1" applyProtection="1">
      <protection locked="0"/>
    </xf>
    <xf numFmtId="0" fontId="12" fillId="5" borderId="0" xfId="0" applyFont="1" applyFill="1" applyAlignment="1">
      <alignment horizontal="center"/>
    </xf>
    <xf numFmtId="0" fontId="8" fillId="5" borderId="12"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14"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16" xfId="0" applyFont="1" applyFill="1" applyBorder="1" applyAlignment="1">
      <alignment horizontal="left" vertical="top" wrapText="1"/>
    </xf>
    <xf numFmtId="0" fontId="6" fillId="5" borderId="17" xfId="0" applyFont="1" applyFill="1" applyBorder="1" applyAlignment="1">
      <alignment horizontal="left" vertical="top" wrapText="1"/>
    </xf>
    <xf numFmtId="0" fontId="6" fillId="5" borderId="18" xfId="0" applyFont="1" applyFill="1" applyBorder="1" applyAlignment="1">
      <alignment horizontal="left" vertical="top" wrapText="1"/>
    </xf>
    <xf numFmtId="0" fontId="6" fillId="5" borderId="19" xfId="0" applyFont="1" applyFill="1" applyBorder="1" applyAlignment="1">
      <alignment horizontal="left" vertical="top" wrapText="1"/>
    </xf>
    <xf numFmtId="0" fontId="4" fillId="4" borderId="1" xfId="0" applyFont="1" applyFill="1" applyBorder="1" applyAlignment="1">
      <alignment horizontal="center"/>
    </xf>
    <xf numFmtId="0" fontId="4" fillId="4" borderId="5" xfId="0" applyFont="1" applyFill="1" applyBorder="1" applyAlignment="1">
      <alignment horizontal="center"/>
    </xf>
    <xf numFmtId="0" fontId="4" fillId="4" borderId="2" xfId="0" applyFont="1" applyFill="1" applyBorder="1" applyAlignment="1">
      <alignment horizontal="center"/>
    </xf>
  </cellXfs>
  <cellStyles count="3">
    <cellStyle name="Komma" xfId="1" builtinId="3"/>
    <cellStyle name="Procent" xfId="2" builtinId="5"/>
    <cellStyle name="Standaard" xfId="0" builtinId="0"/>
  </cellStyles>
  <dxfs count="0"/>
  <tableStyles count="0" defaultTableStyle="TableStyleMedium2" defaultPivotStyle="PivotStyleLight16"/>
  <colors>
    <mruColors>
      <color rgb="FF172A48"/>
      <color rgb="FF37B1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95251</xdr:rowOff>
    </xdr:from>
    <xdr:to>
      <xdr:col>7</xdr:col>
      <xdr:colOff>476199</xdr:colOff>
      <xdr:row>1</xdr:row>
      <xdr:rowOff>9526</xdr:rowOff>
    </xdr:to>
    <xdr:pic>
      <xdr:nvPicPr>
        <xdr:cNvPr id="2" name="Afbeelding 1">
          <a:extLst>
            <a:ext uri="{FF2B5EF4-FFF2-40B4-BE49-F238E27FC236}">
              <a16:creationId xmlns:a16="http://schemas.microsoft.com/office/drawing/2014/main" id="{B8C300E1-1316-CE92-4C67-6351B0E95026}"/>
            </a:ext>
          </a:extLst>
        </xdr:cNvPr>
        <xdr:cNvPicPr>
          <a:picLocks noChangeAspect="1"/>
        </xdr:cNvPicPr>
      </xdr:nvPicPr>
      <xdr:blipFill>
        <a:blip xmlns:r="http://schemas.openxmlformats.org/officeDocument/2006/relationships" r:embed="rId1"/>
        <a:stretch>
          <a:fillRect/>
        </a:stretch>
      </xdr:blipFill>
      <xdr:spPr>
        <a:xfrm>
          <a:off x="4845050" y="95251"/>
          <a:ext cx="1006424" cy="225425"/>
        </a:xfrm>
        <a:prstGeom prst="rect">
          <a:avLst/>
        </a:prstGeom>
      </xdr:spPr>
    </xdr:pic>
    <xdr:clientData/>
  </xdr:twoCellAnchor>
  <xdr:twoCellAnchor editAs="oneCell">
    <xdr:from>
      <xdr:col>0</xdr:col>
      <xdr:colOff>158750</xdr:colOff>
      <xdr:row>47</xdr:row>
      <xdr:rowOff>76199</xdr:rowOff>
    </xdr:from>
    <xdr:to>
      <xdr:col>8</xdr:col>
      <xdr:colOff>3174</xdr:colOff>
      <xdr:row>49</xdr:row>
      <xdr:rowOff>3110</xdr:rowOff>
    </xdr:to>
    <xdr:pic>
      <xdr:nvPicPr>
        <xdr:cNvPr id="6" name="Afbeelding 5">
          <a:extLst>
            <a:ext uri="{FF2B5EF4-FFF2-40B4-BE49-F238E27FC236}">
              <a16:creationId xmlns:a16="http://schemas.microsoft.com/office/drawing/2014/main" id="{A0196950-FC31-E898-F1EA-2A63F1D1B410}"/>
            </a:ext>
          </a:extLst>
        </xdr:cNvPr>
        <xdr:cNvPicPr>
          <a:picLocks noChangeAspect="1"/>
        </xdr:cNvPicPr>
      </xdr:nvPicPr>
      <xdr:blipFill>
        <a:blip xmlns:r="http://schemas.openxmlformats.org/officeDocument/2006/relationships" r:embed="rId2"/>
        <a:stretch>
          <a:fillRect/>
        </a:stretch>
      </xdr:blipFill>
      <xdr:spPr>
        <a:xfrm>
          <a:off x="158750" y="8734424"/>
          <a:ext cx="5708649" cy="288861"/>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80E06-9F33-41C4-B32D-181DC8912628}">
  <dimension ref="A1:AZ116"/>
  <sheetViews>
    <sheetView tabSelected="1" zoomScaleNormal="100" zoomScaleSheetLayoutView="100" workbookViewId="0">
      <selection activeCell="D14" sqref="D14"/>
    </sheetView>
  </sheetViews>
  <sheetFormatPr defaultRowHeight="15" x14ac:dyDescent="0.25"/>
  <cols>
    <col min="1" max="1" width="2.5703125" customWidth="1"/>
    <col min="2" max="2" width="38.5703125" customWidth="1"/>
    <col min="3" max="3" width="2.5703125" customWidth="1"/>
    <col min="4" max="4" width="11.5703125" customWidth="1"/>
    <col min="5" max="5" width="7.140625" customWidth="1"/>
    <col min="6" max="6" width="2.5703125" customWidth="1"/>
    <col min="7" max="7" width="11.5703125" customWidth="1"/>
    <col min="8" max="8" width="7.140625" customWidth="1"/>
    <col min="9" max="9" width="2.5703125" customWidth="1"/>
  </cols>
  <sheetData>
    <row r="1" spans="1:52" ht="24.95" customHeight="1" x14ac:dyDescent="0.25">
      <c r="A1" s="41"/>
      <c r="B1" s="65" t="s">
        <v>53</v>
      </c>
      <c r="C1" s="41"/>
      <c r="D1" s="41"/>
      <c r="E1" s="41"/>
      <c r="F1" s="41"/>
      <c r="G1" s="41"/>
      <c r="H1" s="41"/>
      <c r="I1" s="1"/>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row>
    <row r="2" spans="1:52" x14ac:dyDescent="0.25">
      <c r="A2" s="41"/>
      <c r="B2" s="42"/>
      <c r="C2" s="41"/>
      <c r="D2" s="41"/>
      <c r="E2" s="41"/>
      <c r="F2" s="41"/>
      <c r="G2" s="41"/>
      <c r="H2" s="41"/>
      <c r="I2" s="1"/>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row>
    <row r="3" spans="1:52" x14ac:dyDescent="0.25">
      <c r="A3" s="41"/>
      <c r="B3" s="43" t="s">
        <v>19</v>
      </c>
      <c r="C3" s="44"/>
      <c r="D3" s="69" t="s">
        <v>14</v>
      </c>
      <c r="E3" s="69"/>
      <c r="F3" s="45"/>
      <c r="G3" s="69" t="s">
        <v>15</v>
      </c>
      <c r="H3" s="69"/>
      <c r="I3" s="1"/>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row>
    <row r="4" spans="1:52" x14ac:dyDescent="0.25">
      <c r="A4" s="41"/>
      <c r="B4" s="44"/>
      <c r="C4" s="44"/>
      <c r="D4" s="44"/>
      <c r="E4" s="44"/>
      <c r="F4" s="44"/>
      <c r="G4" s="44"/>
      <c r="H4" s="44"/>
      <c r="I4" s="1"/>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row>
    <row r="5" spans="1:52" x14ac:dyDescent="0.25">
      <c r="A5" s="41"/>
      <c r="B5" s="45" t="s">
        <v>36</v>
      </c>
      <c r="C5" s="45"/>
      <c r="D5" s="46">
        <v>2024</v>
      </c>
      <c r="E5" s="45"/>
      <c r="F5" s="45"/>
      <c r="G5" s="46">
        <v>2024</v>
      </c>
      <c r="H5" s="44"/>
      <c r="I5" s="1"/>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row>
    <row r="6" spans="1:52" x14ac:dyDescent="0.25">
      <c r="A6" s="41"/>
      <c r="B6" s="44"/>
      <c r="C6" s="44"/>
      <c r="D6" s="44"/>
      <c r="E6" s="44"/>
      <c r="F6" s="44"/>
      <c r="G6" s="44"/>
      <c r="H6" s="44"/>
      <c r="I6" s="1"/>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row>
    <row r="7" spans="1:52" x14ac:dyDescent="0.25">
      <c r="A7" s="41"/>
      <c r="B7" s="47" t="s">
        <v>4</v>
      </c>
      <c r="C7" s="47"/>
      <c r="D7" s="44"/>
      <c r="E7" s="44"/>
      <c r="F7" s="44"/>
      <c r="G7" s="44"/>
      <c r="H7" s="44"/>
      <c r="I7" s="1"/>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row>
    <row r="8" spans="1:52" x14ac:dyDescent="0.25">
      <c r="A8" s="41"/>
      <c r="B8" s="44" t="s">
        <v>2</v>
      </c>
      <c r="C8" s="44"/>
      <c r="D8" s="48"/>
      <c r="E8" s="44" t="s">
        <v>10</v>
      </c>
      <c r="F8" s="44"/>
      <c r="G8" s="48">
        <f>D8</f>
        <v>0</v>
      </c>
      <c r="H8" s="44" t="s">
        <v>10</v>
      </c>
      <c r="I8" s="1"/>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1:52" x14ac:dyDescent="0.25">
      <c r="A9" s="41"/>
      <c r="B9" s="44" t="s">
        <v>3</v>
      </c>
      <c r="C9" s="44"/>
      <c r="D9" s="49"/>
      <c r="E9" s="44"/>
      <c r="F9" s="44"/>
      <c r="G9" s="49">
        <f t="shared" ref="G9" si="0">D9</f>
        <v>0</v>
      </c>
      <c r="H9" s="44"/>
      <c r="I9" s="1"/>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row>
    <row r="10" spans="1:52" x14ac:dyDescent="0.25">
      <c r="A10" s="41"/>
      <c r="B10" s="44" t="s">
        <v>0</v>
      </c>
      <c r="C10" s="44"/>
      <c r="D10" s="48"/>
      <c r="E10" s="44" t="s">
        <v>11</v>
      </c>
      <c r="F10" s="44"/>
      <c r="G10" s="48">
        <f>D10</f>
        <v>0</v>
      </c>
      <c r="H10" s="44" t="s">
        <v>11</v>
      </c>
      <c r="I10" s="1"/>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row>
    <row r="11" spans="1:52" x14ac:dyDescent="0.25">
      <c r="A11" s="41"/>
      <c r="B11" s="44" t="s">
        <v>1</v>
      </c>
      <c r="C11" s="44"/>
      <c r="D11" s="48"/>
      <c r="E11" s="44"/>
      <c r="F11" s="44"/>
      <c r="G11" s="48">
        <f>D11</f>
        <v>0</v>
      </c>
      <c r="H11" s="44"/>
      <c r="I11" s="1"/>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row>
    <row r="12" spans="1:52" x14ac:dyDescent="0.25">
      <c r="A12" s="41"/>
      <c r="B12" s="44" t="s">
        <v>61</v>
      </c>
      <c r="C12" s="44"/>
      <c r="D12" s="68">
        <v>0</v>
      </c>
      <c r="E12" s="44"/>
      <c r="F12" s="44"/>
      <c r="G12" s="68">
        <f>D12</f>
        <v>0</v>
      </c>
      <c r="H12" s="44"/>
      <c r="I12" s="1"/>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row>
    <row r="13" spans="1:52" x14ac:dyDescent="0.25">
      <c r="A13" s="41"/>
      <c r="B13" s="44" t="s">
        <v>54</v>
      </c>
      <c r="C13" s="44"/>
      <c r="D13" s="50">
        <f>Berekening!E30</f>
        <v>0</v>
      </c>
      <c r="E13" s="51" t="s">
        <v>11</v>
      </c>
      <c r="F13" s="51"/>
      <c r="G13" s="50">
        <f>Berekening!H30</f>
        <v>0</v>
      </c>
      <c r="H13" s="44" t="s">
        <v>11</v>
      </c>
      <c r="I13" s="1"/>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row>
    <row r="14" spans="1:52" x14ac:dyDescent="0.25">
      <c r="A14" s="41"/>
      <c r="B14" s="44" t="s">
        <v>55</v>
      </c>
      <c r="C14" s="52"/>
      <c r="D14" s="50" t="e">
        <f>Berekening!E31</f>
        <v>#DIV/0!</v>
      </c>
      <c r="E14" s="51" t="s">
        <v>56</v>
      </c>
      <c r="F14" s="51"/>
      <c r="G14" s="50" t="e">
        <f>Berekening!H31</f>
        <v>#DIV/0!</v>
      </c>
      <c r="H14" s="51" t="s">
        <v>56</v>
      </c>
      <c r="I14" s="1"/>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row>
    <row r="15" spans="1:52" x14ac:dyDescent="0.25">
      <c r="A15" s="41"/>
      <c r="B15" s="44"/>
      <c r="C15" s="44"/>
      <c r="D15" s="44"/>
      <c r="E15" s="44"/>
      <c r="F15" s="44"/>
      <c r="G15" s="44"/>
      <c r="H15" s="44"/>
      <c r="I15" s="1"/>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row>
    <row r="16" spans="1:52" x14ac:dyDescent="0.25">
      <c r="A16" s="41"/>
      <c r="B16" s="47" t="s">
        <v>5</v>
      </c>
      <c r="C16" s="47"/>
      <c r="D16" s="44"/>
      <c r="E16" s="44"/>
      <c r="F16" s="44"/>
      <c r="G16" s="44"/>
      <c r="H16" s="44"/>
      <c r="I16" s="1"/>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row>
    <row r="17" spans="1:52" x14ac:dyDescent="0.25">
      <c r="A17" s="41"/>
      <c r="B17" s="44" t="s">
        <v>7</v>
      </c>
      <c r="C17" s="44"/>
      <c r="D17" s="52"/>
      <c r="E17" s="44"/>
      <c r="F17" s="44"/>
      <c r="G17" s="52"/>
      <c r="H17" s="44"/>
      <c r="I17" s="1"/>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row>
    <row r="18" spans="1:52" x14ac:dyDescent="0.25">
      <c r="A18" s="41"/>
      <c r="B18" s="53" t="s">
        <v>45</v>
      </c>
      <c r="C18" s="53"/>
      <c r="D18" s="54"/>
      <c r="E18" s="55" t="s">
        <v>9</v>
      </c>
      <c r="F18" s="44"/>
      <c r="G18" s="54">
        <f>D18</f>
        <v>0</v>
      </c>
      <c r="H18" s="55" t="s">
        <v>9</v>
      </c>
      <c r="I18" s="1"/>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row>
    <row r="19" spans="1:52" x14ac:dyDescent="0.25">
      <c r="A19" s="41"/>
      <c r="B19" s="53" t="s">
        <v>46</v>
      </c>
      <c r="C19" s="53"/>
      <c r="D19" s="54"/>
      <c r="E19" s="55" t="s">
        <v>9</v>
      </c>
      <c r="F19" s="44"/>
      <c r="G19" s="54">
        <f t="shared" ref="G19" si="1">D19</f>
        <v>0</v>
      </c>
      <c r="H19" s="55" t="s">
        <v>9</v>
      </c>
      <c r="I19" s="1"/>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row>
    <row r="20" spans="1:52" x14ac:dyDescent="0.25">
      <c r="A20" s="41"/>
      <c r="B20" s="53" t="s">
        <v>47</v>
      </c>
      <c r="C20" s="53"/>
      <c r="D20" s="54"/>
      <c r="E20" s="55" t="s">
        <v>9</v>
      </c>
      <c r="F20" s="44"/>
      <c r="G20" s="54">
        <f>D20</f>
        <v>0</v>
      </c>
      <c r="H20" s="55" t="s">
        <v>9</v>
      </c>
      <c r="I20" s="1"/>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row>
    <row r="21" spans="1:52" x14ac:dyDescent="0.25">
      <c r="A21" s="41"/>
      <c r="B21" s="56" t="s">
        <v>8</v>
      </c>
      <c r="C21" s="56"/>
      <c r="D21" s="57">
        <f>SUM(D18:D20)</f>
        <v>0</v>
      </c>
      <c r="E21" s="55" t="s">
        <v>9</v>
      </c>
      <c r="F21" s="44"/>
      <c r="G21" s="57">
        <f>SUM(G18:G20)</f>
        <v>0</v>
      </c>
      <c r="H21" s="55" t="s">
        <v>9</v>
      </c>
      <c r="I21" s="1"/>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row>
    <row r="22" spans="1:52" x14ac:dyDescent="0.25">
      <c r="A22" s="41"/>
      <c r="B22" s="44"/>
      <c r="C22" s="44"/>
      <c r="D22" s="44"/>
      <c r="E22" s="44"/>
      <c r="F22" s="44"/>
      <c r="G22" s="44"/>
      <c r="H22" s="44"/>
      <c r="I22" s="1"/>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x14ac:dyDescent="0.25">
      <c r="A23" s="41"/>
      <c r="B23" s="47" t="s">
        <v>6</v>
      </c>
      <c r="C23" s="47"/>
      <c r="D23" s="44"/>
      <c r="E23" s="44"/>
      <c r="F23" s="44"/>
      <c r="G23" s="44"/>
      <c r="H23" s="44"/>
      <c r="I23" s="1"/>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4" spans="1:52" x14ac:dyDescent="0.25">
      <c r="A24" s="41"/>
      <c r="B24" s="44" t="s">
        <v>21</v>
      </c>
      <c r="C24" s="44"/>
      <c r="D24" s="54"/>
      <c r="E24" s="44" t="s">
        <v>12</v>
      </c>
      <c r="F24" s="44"/>
      <c r="G24" s="54">
        <f>D24</f>
        <v>0</v>
      </c>
      <c r="H24" s="44" t="s">
        <v>12</v>
      </c>
      <c r="I24" s="1"/>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1:52" x14ac:dyDescent="0.25">
      <c r="A25" s="41"/>
      <c r="B25" s="44" t="s">
        <v>22</v>
      </c>
      <c r="C25" s="44"/>
      <c r="D25" s="48"/>
      <c r="E25" s="44" t="s">
        <v>13</v>
      </c>
      <c r="F25" s="44"/>
      <c r="G25" s="48">
        <f>D25</f>
        <v>0</v>
      </c>
      <c r="H25" s="44" t="s">
        <v>13</v>
      </c>
      <c r="I25" s="1"/>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1:52" x14ac:dyDescent="0.25">
      <c r="A26" s="41"/>
      <c r="B26" s="44"/>
      <c r="C26" s="44"/>
      <c r="D26" s="44"/>
      <c r="E26" s="44"/>
      <c r="F26" s="44"/>
      <c r="G26" s="44"/>
      <c r="H26" s="44"/>
      <c r="I26" s="1"/>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1:52" x14ac:dyDescent="0.25">
      <c r="A27" s="41"/>
      <c r="B27" s="41"/>
      <c r="C27" s="41"/>
      <c r="D27" s="41"/>
      <c r="E27" s="41"/>
      <c r="F27" s="41"/>
      <c r="G27" s="41"/>
      <c r="H27" s="41"/>
      <c r="I27" s="1"/>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x14ac:dyDescent="0.25">
      <c r="A28" s="41"/>
      <c r="B28" s="43" t="s">
        <v>20</v>
      </c>
      <c r="C28" s="44"/>
      <c r="D28" s="69" t="s">
        <v>14</v>
      </c>
      <c r="E28" s="69"/>
      <c r="F28" s="45"/>
      <c r="G28" s="69" t="s">
        <v>15</v>
      </c>
      <c r="H28" s="69"/>
      <c r="I28" s="1"/>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x14ac:dyDescent="0.25">
      <c r="A29" s="41"/>
      <c r="B29" s="41"/>
      <c r="C29" s="41"/>
      <c r="D29" s="41"/>
      <c r="E29" s="41"/>
      <c r="F29" s="41"/>
      <c r="G29" s="41"/>
      <c r="H29" s="41"/>
      <c r="I29" s="1"/>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x14ac:dyDescent="0.25">
      <c r="A30" s="44"/>
      <c r="B30" s="44" t="s">
        <v>23</v>
      </c>
      <c r="C30" s="44"/>
      <c r="D30" s="58" t="str">
        <f>IFERROR(Berekening!E24,"")</f>
        <v/>
      </c>
      <c r="E30" s="44" t="s">
        <v>24</v>
      </c>
      <c r="F30" s="44"/>
      <c r="G30" s="58" t="str">
        <f>IFERROR(Berekening!H24,"")</f>
        <v/>
      </c>
      <c r="H30" s="44" t="s">
        <v>24</v>
      </c>
      <c r="I30" s="1"/>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x14ac:dyDescent="0.25">
      <c r="A31" s="44"/>
      <c r="B31" s="44"/>
      <c r="C31" s="44"/>
      <c r="D31" s="44"/>
      <c r="E31" s="44"/>
      <c r="F31" s="44"/>
      <c r="G31" s="44"/>
      <c r="H31" s="44"/>
      <c r="I31" s="1"/>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1:52" x14ac:dyDescent="0.25">
      <c r="A32" s="44"/>
      <c r="B32" s="45" t="s">
        <v>50</v>
      </c>
      <c r="C32" s="45"/>
      <c r="D32" s="59" t="str">
        <f>IFERROR(Berekening!E28,"")</f>
        <v/>
      </c>
      <c r="E32" s="45" t="s">
        <v>13</v>
      </c>
      <c r="F32" s="45"/>
      <c r="G32" s="59" t="str">
        <f>IFERROR(Berekening!H28,"")</f>
        <v/>
      </c>
      <c r="H32" s="45" t="s">
        <v>13</v>
      </c>
      <c r="I32" s="1"/>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2" x14ac:dyDescent="0.25">
      <c r="A33" s="44"/>
      <c r="B33" s="60" t="s">
        <v>51</v>
      </c>
      <c r="C33" s="45"/>
      <c r="D33" s="61" t="e">
        <f>Berekening!E33</f>
        <v>#DIV/0!</v>
      </c>
      <c r="E33" s="60" t="s">
        <v>13</v>
      </c>
      <c r="F33" s="61"/>
      <c r="G33" s="61" t="e">
        <f>Berekening!H33</f>
        <v>#DIV/0!</v>
      </c>
      <c r="H33" s="60" t="s">
        <v>13</v>
      </c>
      <c r="I33" s="1"/>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x14ac:dyDescent="0.25">
      <c r="A34" s="44"/>
      <c r="B34" s="44"/>
      <c r="C34" s="44"/>
      <c r="D34" s="44"/>
      <c r="E34" s="44"/>
      <c r="F34" s="44"/>
      <c r="G34" s="44"/>
      <c r="H34" s="44"/>
      <c r="I34" s="1"/>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row>
    <row r="35" spans="1:52" x14ac:dyDescent="0.25">
      <c r="A35" s="44"/>
      <c r="B35" s="44" t="s">
        <v>49</v>
      </c>
      <c r="C35" s="44"/>
      <c r="D35" s="44"/>
      <c r="E35" s="44"/>
      <c r="F35" s="44"/>
      <c r="G35" s="62" t="str">
        <f>IFERROR(G32-D32,"")</f>
        <v/>
      </c>
      <c r="H35" s="44" t="s">
        <v>13</v>
      </c>
      <c r="I35" s="1"/>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row>
    <row r="36" spans="1:52" x14ac:dyDescent="0.25">
      <c r="A36" s="44"/>
      <c r="B36" s="60" t="s">
        <v>52</v>
      </c>
      <c r="C36" s="60"/>
      <c r="D36" s="60"/>
      <c r="E36" s="60"/>
      <c r="F36" s="60"/>
      <c r="G36" s="61" t="str">
        <f>IFERROR(G33-D33,"")</f>
        <v/>
      </c>
      <c r="H36" s="60" t="s">
        <v>13</v>
      </c>
      <c r="I36" s="1"/>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row>
    <row r="37" spans="1:52" ht="15.75" thickBot="1" x14ac:dyDescent="0.3">
      <c r="A37" s="41"/>
      <c r="B37" s="63"/>
      <c r="C37" s="63"/>
      <c r="D37" s="63"/>
      <c r="E37" s="63"/>
      <c r="F37" s="63"/>
      <c r="G37" s="64"/>
      <c r="H37" s="63"/>
      <c r="I37" s="1"/>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row>
    <row r="38" spans="1:52" ht="13.5" customHeight="1" x14ac:dyDescent="0.25">
      <c r="A38" s="1"/>
      <c r="B38" s="70" t="s">
        <v>58</v>
      </c>
      <c r="C38" s="71"/>
      <c r="D38" s="71"/>
      <c r="E38" s="71"/>
      <c r="F38" s="71"/>
      <c r="G38" s="71"/>
      <c r="H38" s="72"/>
      <c r="I38" s="1"/>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row>
    <row r="39" spans="1:52" ht="13.5" customHeight="1" x14ac:dyDescent="0.25">
      <c r="A39" s="1"/>
      <c r="B39" s="73"/>
      <c r="C39" s="74"/>
      <c r="D39" s="74"/>
      <c r="E39" s="74"/>
      <c r="F39" s="74"/>
      <c r="G39" s="74"/>
      <c r="H39" s="75"/>
      <c r="I39" s="1"/>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row>
    <row r="40" spans="1:52" ht="13.5" customHeight="1" x14ac:dyDescent="0.25">
      <c r="A40" s="1"/>
      <c r="B40" s="73"/>
      <c r="C40" s="74"/>
      <c r="D40" s="74"/>
      <c r="E40" s="74"/>
      <c r="F40" s="74"/>
      <c r="G40" s="74"/>
      <c r="H40" s="75"/>
      <c r="I40" s="1"/>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row>
    <row r="41" spans="1:52" ht="13.5" customHeight="1" x14ac:dyDescent="0.25">
      <c r="A41" s="1"/>
      <c r="B41" s="73"/>
      <c r="C41" s="74"/>
      <c r="D41" s="74"/>
      <c r="E41" s="74"/>
      <c r="F41" s="74"/>
      <c r="G41" s="74"/>
      <c r="H41" s="75"/>
      <c r="I41" s="1"/>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row>
    <row r="42" spans="1:52" ht="13.5" customHeight="1" x14ac:dyDescent="0.25">
      <c r="A42" s="1"/>
      <c r="B42" s="73"/>
      <c r="C42" s="74"/>
      <c r="D42" s="74"/>
      <c r="E42" s="74"/>
      <c r="F42" s="74"/>
      <c r="G42" s="74"/>
      <c r="H42" s="75"/>
      <c r="I42" s="1"/>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row>
    <row r="43" spans="1:52" ht="13.5" customHeight="1" x14ac:dyDescent="0.25">
      <c r="A43" s="1"/>
      <c r="B43" s="73"/>
      <c r="C43" s="74"/>
      <c r="D43" s="74"/>
      <c r="E43" s="74"/>
      <c r="F43" s="74"/>
      <c r="G43" s="74"/>
      <c r="H43" s="75"/>
      <c r="I43" s="1"/>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row>
    <row r="44" spans="1:52" ht="13.5" customHeight="1" x14ac:dyDescent="0.25">
      <c r="A44" s="1"/>
      <c r="B44" s="73"/>
      <c r="C44" s="74"/>
      <c r="D44" s="74"/>
      <c r="E44" s="74"/>
      <c r="F44" s="74"/>
      <c r="G44" s="74"/>
      <c r="H44" s="75"/>
      <c r="I44" s="1"/>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row>
    <row r="45" spans="1:52" ht="13.5" customHeight="1" x14ac:dyDescent="0.25">
      <c r="A45" s="1"/>
      <c r="B45" s="73"/>
      <c r="C45" s="74"/>
      <c r="D45" s="74"/>
      <c r="E45" s="74"/>
      <c r="F45" s="74"/>
      <c r="G45" s="74"/>
      <c r="H45" s="75"/>
      <c r="I45" s="1"/>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row>
    <row r="46" spans="1:52" ht="13.5" customHeight="1" thickBot="1" x14ac:dyDescent="0.3">
      <c r="A46" s="1"/>
      <c r="B46" s="76"/>
      <c r="C46" s="77"/>
      <c r="D46" s="77"/>
      <c r="E46" s="77"/>
      <c r="F46" s="77"/>
      <c r="G46" s="77"/>
      <c r="H46" s="78"/>
      <c r="I46" s="1"/>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row>
    <row r="47" spans="1:52" x14ac:dyDescent="0.25">
      <c r="A47" s="1"/>
      <c r="B47" s="40"/>
      <c r="C47" s="40"/>
      <c r="D47" s="40"/>
      <c r="E47" s="40"/>
      <c r="F47" s="40"/>
      <c r="G47" s="40"/>
      <c r="H47" s="40"/>
      <c r="I47" s="1"/>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row>
    <row r="48" spans="1:52" x14ac:dyDescent="0.25">
      <c r="A48" s="1"/>
      <c r="B48" s="1"/>
      <c r="C48" s="1"/>
      <c r="D48" s="1"/>
      <c r="E48" s="1"/>
      <c r="F48" s="1"/>
      <c r="G48" s="1"/>
      <c r="H48" s="1"/>
      <c r="I48" s="1"/>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row>
    <row r="49" spans="1:52" x14ac:dyDescent="0.25">
      <c r="A49" s="1"/>
      <c r="B49" s="1"/>
      <c r="C49" s="1"/>
      <c r="D49" s="1"/>
      <c r="E49" s="1"/>
      <c r="F49" s="1"/>
      <c r="G49" s="1"/>
      <c r="H49" s="1"/>
      <c r="I49" s="1"/>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row>
    <row r="50" spans="1:52" x14ac:dyDescent="0.2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row>
    <row r="51" spans="1:52" x14ac:dyDescent="0.2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row>
    <row r="52" spans="1:52" x14ac:dyDescent="0.2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row>
    <row r="53" spans="1:52" x14ac:dyDescent="0.2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row>
    <row r="54" spans="1:52" x14ac:dyDescent="0.2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row>
    <row r="55" spans="1:52" x14ac:dyDescent="0.2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row>
    <row r="56" spans="1:52" x14ac:dyDescent="0.2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row>
    <row r="57" spans="1:52" x14ac:dyDescent="0.2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row>
    <row r="58" spans="1:52" x14ac:dyDescent="0.2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row>
    <row r="59" spans="1:52" x14ac:dyDescent="0.2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row>
    <row r="60" spans="1:52" x14ac:dyDescent="0.2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row>
    <row r="61" spans="1:52" x14ac:dyDescent="0.25">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row>
    <row r="62" spans="1:52" x14ac:dyDescent="0.25">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row>
    <row r="63" spans="1:52" x14ac:dyDescent="0.25">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row>
    <row r="64" spans="1:52" x14ac:dyDescent="0.25">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row>
    <row r="65" spans="1:52" x14ac:dyDescent="0.25">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row>
    <row r="66" spans="1:52" x14ac:dyDescent="0.2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row>
    <row r="67" spans="1:52" x14ac:dyDescent="0.25">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row>
    <row r="68" spans="1:52" x14ac:dyDescent="0.2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1:52" x14ac:dyDescent="0.25">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row>
    <row r="70" spans="1:52" x14ac:dyDescent="0.25">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row>
    <row r="71" spans="1:52" x14ac:dyDescent="0.25">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row>
    <row r="72" spans="1:52" x14ac:dyDescent="0.25">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row>
    <row r="73" spans="1:52" x14ac:dyDescent="0.25">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row>
    <row r="74" spans="1:52" x14ac:dyDescent="0.25">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row>
    <row r="75" spans="1:52" x14ac:dyDescent="0.25">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row>
    <row r="76" spans="1:52" x14ac:dyDescent="0.25">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row>
    <row r="77" spans="1:52" x14ac:dyDescent="0.25">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row>
    <row r="78" spans="1:52" x14ac:dyDescent="0.25">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row>
    <row r="79" spans="1:52" x14ac:dyDescent="0.25">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row>
    <row r="80" spans="1:52" x14ac:dyDescent="0.25">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row>
    <row r="81" spans="1:52" x14ac:dyDescent="0.25">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row>
    <row r="82" spans="1:52" x14ac:dyDescent="0.25">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row>
    <row r="83" spans="1:52" x14ac:dyDescent="0.25">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row>
    <row r="84" spans="1:52" x14ac:dyDescent="0.25">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row>
    <row r="85" spans="1:52" x14ac:dyDescent="0.25">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row>
    <row r="86" spans="1:52" x14ac:dyDescent="0.25">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row>
    <row r="87" spans="1:52" x14ac:dyDescent="0.25">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row>
    <row r="88" spans="1:52" x14ac:dyDescent="0.25">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row>
    <row r="89" spans="1:52" x14ac:dyDescent="0.25">
      <c r="A89" s="38"/>
      <c r="B89" s="38"/>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row>
    <row r="90" spans="1:52" x14ac:dyDescent="0.25">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row>
    <row r="91" spans="1:52" x14ac:dyDescent="0.25">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row>
    <row r="92" spans="1:52" x14ac:dyDescent="0.25">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row>
    <row r="93" spans="1:52" x14ac:dyDescent="0.25">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row>
    <row r="94" spans="1:52" x14ac:dyDescent="0.25">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row>
    <row r="95" spans="1:52" x14ac:dyDescent="0.25">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row>
    <row r="96" spans="1:52" x14ac:dyDescent="0.25">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row>
    <row r="97" spans="1:52" x14ac:dyDescent="0.25">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row>
    <row r="98" spans="1:52" x14ac:dyDescent="0.25">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row>
    <row r="99" spans="1:52" x14ac:dyDescent="0.25">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row>
    <row r="100" spans="1:52" x14ac:dyDescent="0.2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row>
    <row r="101" spans="1:52" x14ac:dyDescent="0.2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row>
    <row r="102" spans="1:52" x14ac:dyDescent="0.2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row>
    <row r="103" spans="1:52" x14ac:dyDescent="0.25">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row>
    <row r="104" spans="1:52" x14ac:dyDescent="0.2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row>
    <row r="105" spans="1:52" x14ac:dyDescent="0.2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row>
    <row r="106" spans="1:52" x14ac:dyDescent="0.2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row>
    <row r="107" spans="1:52" x14ac:dyDescent="0.2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row>
    <row r="108" spans="1:52" x14ac:dyDescent="0.2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row>
    <row r="109" spans="1:52" x14ac:dyDescent="0.2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row>
    <row r="110" spans="1:52" x14ac:dyDescent="0.2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row>
    <row r="111" spans="1:52" x14ac:dyDescent="0.2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row>
    <row r="112" spans="1:52" x14ac:dyDescent="0.2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row>
    <row r="113" spans="1:52" x14ac:dyDescent="0.2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row>
    <row r="114" spans="1:52" x14ac:dyDescent="0.2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row>
    <row r="115" spans="1:52" x14ac:dyDescent="0.2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row>
    <row r="116" spans="1:52" x14ac:dyDescent="0.25">
      <c r="A116" s="38"/>
      <c r="B116" s="67" t="s">
        <v>59</v>
      </c>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row>
  </sheetData>
  <sheetProtection algorithmName="SHA-512" hashValue="GYX8ELJZK3tKpvvthc7+D7EpsqzfuGGJxKjUAIctSW/JiTX6I+tsFwHgb42s3WKAjQQdC/HdI+1JVC70+4gaVg==" saltValue="6L5r5suu0sb5pKpJ2NM4EA==" spinCount="100000" sheet="1" objects="1" scenarios="1"/>
  <mergeCells count="5">
    <mergeCell ref="D3:E3"/>
    <mergeCell ref="G3:H3"/>
    <mergeCell ref="D28:E28"/>
    <mergeCell ref="G28:H28"/>
    <mergeCell ref="B38:H46"/>
  </mergeCells>
  <dataValidations count="3">
    <dataValidation type="whole" allowBlank="1" showInputMessage="1" showErrorMessage="1" sqref="D11" xr:uid="{66A32677-8B73-48E5-9551-B04FEA20FFEC}">
      <formula1>0</formula1>
      <formula2>41</formula2>
    </dataValidation>
    <dataValidation type="list" allowBlank="1" showInputMessage="1" showErrorMessage="1" sqref="D5 G5" xr:uid="{64547ED7-BA34-4E91-8F39-36D21B08E560}">
      <formula1>"2022,2023,2024,2025,2026"</formula1>
    </dataValidation>
    <dataValidation type="decimal" allowBlank="1" showInputMessage="1" showErrorMessage="1" sqref="D12 G12" xr:uid="{2374DF3F-6455-4ACE-979E-F31AA8886063}">
      <formula1>-1</formula1>
      <formula2>1</formula2>
    </dataValidation>
  </dataValidations>
  <pageMargins left="0.70866141732283472" right="0.70866141732283472" top="0.74803149606299213" bottom="0.35433070866141736" header="0.31496062992125984" footer="0.31496062992125984"/>
  <pageSetup paperSize="9" orientation="portrait" r:id="rId1"/>
  <headerFooter>
    <oddFooter>&amp;C&amp;"Verdana,Cursief"&amp;9&amp;K172A48www.countus.nl</oddFooter>
  </headerFooter>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A796-9C14-4617-ADC4-0C9FDE686B64}">
  <dimension ref="B3:H102"/>
  <sheetViews>
    <sheetView workbookViewId="0">
      <selection activeCell="B10" sqref="B10"/>
    </sheetView>
  </sheetViews>
  <sheetFormatPr defaultRowHeight="15" x14ac:dyDescent="0.25"/>
  <cols>
    <col min="2" max="2" width="28.42578125" bestFit="1" customWidth="1"/>
    <col min="3" max="4" width="8.85546875" bestFit="1" customWidth="1"/>
    <col min="5" max="5" width="9.7109375" bestFit="1" customWidth="1"/>
    <col min="8" max="8" width="9.85546875" bestFit="1" customWidth="1"/>
  </cols>
  <sheetData>
    <row r="3" spans="2:8" x14ac:dyDescent="0.25">
      <c r="B3" s="35"/>
      <c r="C3" s="15" t="s">
        <v>26</v>
      </c>
      <c r="D3" s="16" t="s">
        <v>28</v>
      </c>
      <c r="E3" s="17" t="s">
        <v>29</v>
      </c>
      <c r="F3" s="15" t="s">
        <v>26</v>
      </c>
      <c r="G3" s="16" t="s">
        <v>28</v>
      </c>
      <c r="H3" s="17" t="s">
        <v>29</v>
      </c>
    </row>
    <row r="4" spans="2:8" x14ac:dyDescent="0.25">
      <c r="B4" s="36" t="s">
        <v>25</v>
      </c>
      <c r="C4" s="18">
        <f>Mestafzetkosten!D8</f>
        <v>0</v>
      </c>
      <c r="D4" s="19">
        <f>INDEX(Tabel!$D$5:$AF$26,MATCH(Mestafzetkosten!D$10,Tabel!$C$4:$C$26,1),MATCH(Mestafzetkosten!D$11,Tabel!$D$4:$AF$4,1))</f>
        <v>76</v>
      </c>
      <c r="E4" s="20">
        <f>C4*D4</f>
        <v>0</v>
      </c>
      <c r="F4" s="18">
        <f>Mestafzetkosten!G8</f>
        <v>0</v>
      </c>
      <c r="G4" s="19">
        <f>INDEX(Tabel!$D$5:$AF$26,MATCH(Mestafzetkosten!G$10,Tabel!$C$4:$C$26,1),MATCH(Mestafzetkosten!G$11,Tabel!$D$4:$AF$4,1))</f>
        <v>76</v>
      </c>
      <c r="H4" s="20">
        <f>F4*G4</f>
        <v>0</v>
      </c>
    </row>
    <row r="5" spans="2:8" x14ac:dyDescent="0.25">
      <c r="B5" s="36" t="s">
        <v>30</v>
      </c>
      <c r="C5" s="18">
        <f>Mestafzetkosten!D8*(Mestafzetkosten!D9/10)*0.5</f>
        <v>0</v>
      </c>
      <c r="D5" s="19">
        <f>Tabel!$C$30</f>
        <v>32.299999999999997</v>
      </c>
      <c r="E5" s="20">
        <f t="shared" ref="E5:E6" si="0">C5*D5</f>
        <v>0</v>
      </c>
      <c r="F5" s="18">
        <f>Mestafzetkosten!G8*(Mestafzetkosten!G9/10)*0.5</f>
        <v>0</v>
      </c>
      <c r="G5" s="19">
        <f>Tabel!$C$30</f>
        <v>32.299999999999997</v>
      </c>
      <c r="H5" s="20">
        <f t="shared" ref="H5:H6" si="1">F5*G5</f>
        <v>0</v>
      </c>
    </row>
    <row r="6" spans="2:8" x14ac:dyDescent="0.25">
      <c r="B6" s="36" t="s">
        <v>31</v>
      </c>
      <c r="C6" s="18">
        <f>Mestafzetkosten!D8*(Mestafzetkosten!D9/10)-C5</f>
        <v>0</v>
      </c>
      <c r="D6" s="19">
        <f>Tabel!$C$31</f>
        <v>66.900000000000006</v>
      </c>
      <c r="E6" s="20">
        <f t="shared" si="0"/>
        <v>0</v>
      </c>
      <c r="F6" s="18">
        <f>Mestafzetkosten!G8*(Mestafzetkosten!G9/10)-F5</f>
        <v>0</v>
      </c>
      <c r="G6" s="19">
        <f>Tabel!$C$31</f>
        <v>66.900000000000006</v>
      </c>
      <c r="H6" s="20">
        <f t="shared" si="1"/>
        <v>0</v>
      </c>
    </row>
    <row r="7" spans="2:8" x14ac:dyDescent="0.25">
      <c r="B7" s="35" t="s">
        <v>62</v>
      </c>
      <c r="C7" s="18"/>
      <c r="D7" s="19"/>
      <c r="E7" s="22">
        <f>SUM(E4:E6)</f>
        <v>0</v>
      </c>
      <c r="F7" s="18"/>
      <c r="G7" s="19"/>
      <c r="H7" s="22">
        <f>SUM(H4:H6)</f>
        <v>0</v>
      </c>
    </row>
    <row r="8" spans="2:8" x14ac:dyDescent="0.25">
      <c r="B8" s="36" t="s">
        <v>63</v>
      </c>
      <c r="C8" s="18"/>
      <c r="D8" s="19"/>
      <c r="E8" s="20">
        <f>E7*Mestafzetkosten!D12</f>
        <v>0</v>
      </c>
      <c r="F8" s="18"/>
      <c r="G8" s="19"/>
      <c r="H8" s="20">
        <f>H7*Mestafzetkosten!G12</f>
        <v>0</v>
      </c>
    </row>
    <row r="9" spans="2:8" x14ac:dyDescent="0.25">
      <c r="B9" s="35" t="s">
        <v>64</v>
      </c>
      <c r="C9" s="18"/>
      <c r="D9" s="21"/>
      <c r="E9" s="22">
        <f>E7-E8</f>
        <v>0</v>
      </c>
      <c r="F9" s="18"/>
      <c r="G9" s="21"/>
      <c r="H9" s="22">
        <f>H7-H8</f>
        <v>0</v>
      </c>
    </row>
    <row r="10" spans="2:8" x14ac:dyDescent="0.25">
      <c r="B10" s="36"/>
      <c r="C10" s="23"/>
      <c r="D10" s="24"/>
      <c r="E10" s="25"/>
      <c r="F10" s="23"/>
      <c r="G10" s="24"/>
      <c r="H10" s="25"/>
    </row>
    <row r="11" spans="2:8" x14ac:dyDescent="0.25">
      <c r="B11" s="36"/>
      <c r="C11" s="15" t="s">
        <v>9</v>
      </c>
      <c r="D11" s="16" t="s">
        <v>27</v>
      </c>
      <c r="E11" s="17" t="s">
        <v>29</v>
      </c>
      <c r="F11" s="15" t="s">
        <v>9</v>
      </c>
      <c r="G11" s="16" t="s">
        <v>27</v>
      </c>
      <c r="H11" s="17" t="s">
        <v>29</v>
      </c>
    </row>
    <row r="12" spans="2:8" x14ac:dyDescent="0.25">
      <c r="B12" s="36" t="s">
        <v>32</v>
      </c>
      <c r="C12" s="26">
        <f>Mestafzetkosten!D18</f>
        <v>0</v>
      </c>
      <c r="D12" s="24">
        <f>INDEX(Tabel!$C$35:$C$39,MATCH(Mestafzetkosten!D$5,Tabel!$B$35:$B$39,0),1)</f>
        <v>230</v>
      </c>
      <c r="E12" s="20">
        <f>C12*D12</f>
        <v>0</v>
      </c>
      <c r="F12" s="26">
        <f>Mestafzetkosten!G18</f>
        <v>0</v>
      </c>
      <c r="G12" s="24">
        <f>INDEX(Tabel!$C$35:$C$39,MATCH(Mestafzetkosten!G$5,Tabel!$B$35:$B$39,0),1)</f>
        <v>230</v>
      </c>
      <c r="H12" s="20">
        <f>F12*G12</f>
        <v>0</v>
      </c>
    </row>
    <row r="13" spans="2:8" x14ac:dyDescent="0.25">
      <c r="B13" s="36" t="s">
        <v>37</v>
      </c>
      <c r="C13" s="26">
        <f>Mestafzetkosten!D19</f>
        <v>0</v>
      </c>
      <c r="D13" s="24">
        <f>INDEX(Tabel!$D$35:$D$39,MATCH(Mestafzetkosten!D$5,Tabel!$B$35:$B$39,0),1)</f>
        <v>210</v>
      </c>
      <c r="E13" s="20">
        <f t="shared" ref="E13:E14" si="2">C13*D13</f>
        <v>0</v>
      </c>
      <c r="F13" s="26">
        <f>Mestafzetkosten!G19</f>
        <v>0</v>
      </c>
      <c r="G13" s="24">
        <f>INDEX(Tabel!$D$35:$D$39,MATCH(Mestafzetkosten!G$5,Tabel!$B$35:$B$39,0),1)</f>
        <v>210</v>
      </c>
      <c r="H13" s="20">
        <f t="shared" ref="H13:H14" si="3">F13*G13</f>
        <v>0</v>
      </c>
    </row>
    <row r="14" spans="2:8" x14ac:dyDescent="0.25">
      <c r="B14" s="36" t="s">
        <v>38</v>
      </c>
      <c r="C14" s="26">
        <f>Mestafzetkosten!D20</f>
        <v>0</v>
      </c>
      <c r="D14" s="24">
        <f>INDEX(Tabel!$E$35:$E$39,MATCH(Mestafzetkosten!D$5,Tabel!$B$35:$B$39,0),1)</f>
        <v>170</v>
      </c>
      <c r="E14" s="20">
        <f t="shared" si="2"/>
        <v>0</v>
      </c>
      <c r="F14" s="26">
        <f>Mestafzetkosten!G20</f>
        <v>0</v>
      </c>
      <c r="G14" s="24">
        <f>INDEX(Tabel!$E$35:$E$39,MATCH(Mestafzetkosten!G$5,Tabel!$B$35:$B$39,0),1)</f>
        <v>170</v>
      </c>
      <c r="H14" s="20">
        <f t="shared" si="3"/>
        <v>0</v>
      </c>
    </row>
    <row r="15" spans="2:8" x14ac:dyDescent="0.25">
      <c r="B15" s="35" t="s">
        <v>29</v>
      </c>
      <c r="C15" s="27">
        <f>SUM(C12:C14)</f>
        <v>0</v>
      </c>
      <c r="D15" s="28"/>
      <c r="E15" s="22">
        <f>SUM(E12:E14)</f>
        <v>0</v>
      </c>
      <c r="F15" s="27">
        <f>SUM(F12:F14)</f>
        <v>0</v>
      </c>
      <c r="G15" s="28"/>
      <c r="H15" s="22">
        <f>SUM(H12:H14)</f>
        <v>0</v>
      </c>
    </row>
    <row r="16" spans="2:8" x14ac:dyDescent="0.25">
      <c r="B16" s="36"/>
      <c r="C16" s="23"/>
      <c r="D16" s="24"/>
      <c r="E16" s="25"/>
      <c r="F16" s="23"/>
      <c r="G16" s="24"/>
      <c r="H16" s="25"/>
    </row>
    <row r="17" spans="2:8" x14ac:dyDescent="0.25">
      <c r="B17" s="36"/>
      <c r="C17" s="23"/>
      <c r="D17" s="24"/>
      <c r="E17" s="25"/>
      <c r="F17" s="23"/>
      <c r="G17" s="24"/>
      <c r="H17" s="25"/>
    </row>
    <row r="18" spans="2:8" x14ac:dyDescent="0.25">
      <c r="B18" s="36" t="s">
        <v>39</v>
      </c>
      <c r="C18" s="23"/>
      <c r="D18" s="24"/>
      <c r="E18" s="20">
        <f>E9</f>
        <v>0</v>
      </c>
      <c r="F18" s="23"/>
      <c r="G18" s="24"/>
      <c r="H18" s="20">
        <f>H9</f>
        <v>0</v>
      </c>
    </row>
    <row r="19" spans="2:8" x14ac:dyDescent="0.25">
      <c r="B19" s="36" t="s">
        <v>40</v>
      </c>
      <c r="C19" s="23"/>
      <c r="D19" s="24"/>
      <c r="E19" s="20">
        <f>E15</f>
        <v>0</v>
      </c>
      <c r="F19" s="23"/>
      <c r="G19" s="24"/>
      <c r="H19" s="20">
        <f>H15</f>
        <v>0</v>
      </c>
    </row>
    <row r="20" spans="2:8" x14ac:dyDescent="0.25">
      <c r="B20" s="35" t="s">
        <v>41</v>
      </c>
      <c r="C20" s="29"/>
      <c r="D20" s="28"/>
      <c r="E20" s="22">
        <f>IF((E18-E19)&gt;0,(E18-E19),0)</f>
        <v>0</v>
      </c>
      <c r="F20" s="29"/>
      <c r="G20" s="28"/>
      <c r="H20" s="22">
        <f>IF((H18-H19)&gt;0,(H18-H19),0)</f>
        <v>0</v>
      </c>
    </row>
    <row r="21" spans="2:8" x14ac:dyDescent="0.25">
      <c r="B21" s="36"/>
      <c r="C21" s="23"/>
      <c r="D21" s="24"/>
      <c r="E21" s="25"/>
      <c r="F21" s="23"/>
      <c r="G21" s="24"/>
      <c r="H21" s="25"/>
    </row>
    <row r="22" spans="2:8" x14ac:dyDescent="0.25">
      <c r="B22" s="37" t="s">
        <v>41</v>
      </c>
      <c r="C22" s="30"/>
      <c r="D22" s="31"/>
      <c r="E22" s="32">
        <f>E20</f>
        <v>0</v>
      </c>
      <c r="F22" s="30"/>
      <c r="G22" s="31"/>
      <c r="H22" s="32">
        <f>H20</f>
        <v>0</v>
      </c>
    </row>
    <row r="23" spans="2:8" x14ac:dyDescent="0.25">
      <c r="B23" s="37" t="s">
        <v>42</v>
      </c>
      <c r="C23" s="23"/>
      <c r="D23" s="24"/>
      <c r="E23" s="33">
        <f>Mestafzetkosten!D24</f>
        <v>0</v>
      </c>
      <c r="F23" s="23"/>
      <c r="G23" s="24"/>
      <c r="H23" s="33">
        <f>Mestafzetkosten!G24</f>
        <v>0</v>
      </c>
    </row>
    <row r="24" spans="2:8" x14ac:dyDescent="0.25">
      <c r="B24" s="35" t="s">
        <v>43</v>
      </c>
      <c r="C24" s="29"/>
      <c r="D24" s="28"/>
      <c r="E24" s="22" t="e">
        <f>E22/E23</f>
        <v>#DIV/0!</v>
      </c>
      <c r="F24" s="29"/>
      <c r="G24" s="28"/>
      <c r="H24" s="22" t="e">
        <f>H22/H23</f>
        <v>#DIV/0!</v>
      </c>
    </row>
    <row r="25" spans="2:8" x14ac:dyDescent="0.25">
      <c r="B25" s="36"/>
      <c r="C25" s="23"/>
      <c r="D25" s="24"/>
      <c r="E25" s="25"/>
      <c r="F25" s="23"/>
      <c r="G25" s="24"/>
      <c r="H25" s="25"/>
    </row>
    <row r="26" spans="2:8" x14ac:dyDescent="0.25">
      <c r="B26" s="37" t="s">
        <v>43</v>
      </c>
      <c r="C26" s="23"/>
      <c r="D26" s="24"/>
      <c r="E26" s="34" t="e">
        <f>E24</f>
        <v>#DIV/0!</v>
      </c>
      <c r="F26" s="23"/>
      <c r="G26" s="24"/>
      <c r="H26" s="34" t="e">
        <f>H24</f>
        <v>#DIV/0!</v>
      </c>
    </row>
    <row r="27" spans="2:8" x14ac:dyDescent="0.25">
      <c r="B27" s="37" t="s">
        <v>22</v>
      </c>
      <c r="C27" s="23"/>
      <c r="D27" s="24"/>
      <c r="E27" s="20">
        <f>Mestafzetkosten!D25</f>
        <v>0</v>
      </c>
      <c r="F27" s="23"/>
      <c r="G27" s="24"/>
      <c r="H27" s="20">
        <f>Mestafzetkosten!G25</f>
        <v>0</v>
      </c>
    </row>
    <row r="28" spans="2:8" x14ac:dyDescent="0.25">
      <c r="B28" s="35" t="s">
        <v>44</v>
      </c>
      <c r="C28" s="29"/>
      <c r="D28" s="28"/>
      <c r="E28" s="22" t="e">
        <f>E26*E27</f>
        <v>#DIV/0!</v>
      </c>
      <c r="F28" s="29"/>
      <c r="G28" s="28"/>
      <c r="H28" s="22" t="e">
        <f>H26*H27</f>
        <v>#DIV/0!</v>
      </c>
    </row>
    <row r="29" spans="2:8" x14ac:dyDescent="0.25">
      <c r="B29" s="35"/>
      <c r="C29" s="29"/>
      <c r="D29" s="28"/>
      <c r="E29" s="22"/>
      <c r="F29" s="29"/>
      <c r="G29" s="28"/>
      <c r="H29" s="22"/>
    </row>
    <row r="30" spans="2:8" x14ac:dyDescent="0.25">
      <c r="B30" s="37" t="s">
        <v>54</v>
      </c>
      <c r="C30" s="30"/>
      <c r="D30" s="31"/>
      <c r="E30" s="32">
        <f>C4*Mestafzetkosten!D10</f>
        <v>0</v>
      </c>
      <c r="F30" s="30"/>
      <c r="G30" s="31"/>
      <c r="H30" s="32">
        <f>F4*Mestafzetkosten!G10</f>
        <v>0</v>
      </c>
    </row>
    <row r="31" spans="2:8" x14ac:dyDescent="0.25">
      <c r="B31" s="37" t="s">
        <v>57</v>
      </c>
      <c r="C31" s="30"/>
      <c r="D31" s="31"/>
      <c r="E31" s="32" t="e">
        <f>E30/C15</f>
        <v>#DIV/0!</v>
      </c>
      <c r="F31" s="30"/>
      <c r="G31" s="31"/>
      <c r="H31" s="32" t="e">
        <f>H30/F15</f>
        <v>#DIV/0!</v>
      </c>
    </row>
    <row r="32" spans="2:8" x14ac:dyDescent="0.25">
      <c r="B32" s="35"/>
      <c r="C32" s="29"/>
      <c r="D32" s="28"/>
      <c r="E32" s="22"/>
      <c r="F32" s="29"/>
      <c r="G32" s="28"/>
      <c r="H32" s="22"/>
    </row>
    <row r="33" spans="2:8" x14ac:dyDescent="0.25">
      <c r="B33" s="35" t="s">
        <v>48</v>
      </c>
      <c r="C33" s="29"/>
      <c r="D33" s="28"/>
      <c r="E33" s="39" t="e">
        <f>E28/(E30/100)</f>
        <v>#DIV/0!</v>
      </c>
      <c r="F33" s="29"/>
      <c r="G33" s="28"/>
      <c r="H33" s="39" t="e">
        <f>H28/(H30/100)</f>
        <v>#DIV/0!</v>
      </c>
    </row>
    <row r="34" spans="2:8" x14ac:dyDescent="0.25">
      <c r="B34" s="35"/>
      <c r="C34" s="29"/>
      <c r="D34" s="28"/>
      <c r="E34" s="22"/>
      <c r="F34" s="29"/>
      <c r="G34" s="28"/>
      <c r="H34" s="22"/>
    </row>
    <row r="36" spans="2:8" x14ac:dyDescent="0.25">
      <c r="B36" s="66" t="s">
        <v>60</v>
      </c>
    </row>
    <row r="102" spans="2:2" x14ac:dyDescent="0.25">
      <c r="B102" s="66" t="s">
        <v>60</v>
      </c>
    </row>
  </sheetData>
  <sheetProtection algorithmName="SHA-512" hashValue="dncl3YIYK/vQ8LSKTQt8oM0uO4p/VVEGLc9VURr5oMGhsaE2uyAlNIWD2vuG9kTZeH9cE1mqPhnPOgIpkhPBxw==" saltValue="+BAgy03YNOT2E1AKzgGJ+Q==" spinCount="100000" sheet="1" objects="1" scenarios="1"/>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CD09-963F-419A-828B-87CD6B021DD3}">
  <dimension ref="B3:AF100"/>
  <sheetViews>
    <sheetView workbookViewId="0">
      <selection activeCell="J1" sqref="J1"/>
    </sheetView>
  </sheetViews>
  <sheetFormatPr defaultRowHeight="15" x14ac:dyDescent="0.25"/>
  <cols>
    <col min="2" max="2" width="25.42578125" bestFit="1" customWidth="1"/>
    <col min="3" max="3" width="10.7109375" bestFit="1" customWidth="1"/>
    <col min="4" max="32" width="8.85546875" bestFit="1" customWidth="1"/>
  </cols>
  <sheetData>
    <row r="3" spans="2:32" x14ac:dyDescent="0.25">
      <c r="B3" s="79" t="s">
        <v>18</v>
      </c>
      <c r="C3" s="81"/>
      <c r="D3" s="79" t="s">
        <v>1</v>
      </c>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1"/>
    </row>
    <row r="4" spans="2:32" x14ac:dyDescent="0.25">
      <c r="B4" s="12"/>
      <c r="C4" s="13">
        <v>0</v>
      </c>
      <c r="D4" s="5">
        <v>0</v>
      </c>
      <c r="E4" s="7">
        <v>14</v>
      </c>
      <c r="F4" s="7">
        <v>15</v>
      </c>
      <c r="G4" s="7">
        <v>16</v>
      </c>
      <c r="H4" s="7">
        <v>17</v>
      </c>
      <c r="I4" s="7">
        <v>18</v>
      </c>
      <c r="J4" s="7">
        <v>19</v>
      </c>
      <c r="K4" s="7">
        <v>20</v>
      </c>
      <c r="L4" s="7">
        <v>21</v>
      </c>
      <c r="M4" s="7">
        <v>22</v>
      </c>
      <c r="N4" s="7">
        <v>23</v>
      </c>
      <c r="O4" s="7">
        <v>24</v>
      </c>
      <c r="P4" s="7">
        <v>25</v>
      </c>
      <c r="Q4" s="7">
        <v>26</v>
      </c>
      <c r="R4" s="7">
        <v>27</v>
      </c>
      <c r="S4" s="7">
        <v>28</v>
      </c>
      <c r="T4" s="7">
        <v>29</v>
      </c>
      <c r="U4" s="7">
        <v>30</v>
      </c>
      <c r="V4" s="7">
        <v>31</v>
      </c>
      <c r="W4" s="7">
        <v>32</v>
      </c>
      <c r="X4" s="7">
        <v>33</v>
      </c>
      <c r="Y4" s="7">
        <v>34</v>
      </c>
      <c r="Z4" s="7">
        <v>35</v>
      </c>
      <c r="AA4" s="7">
        <v>36</v>
      </c>
      <c r="AB4" s="7">
        <v>37</v>
      </c>
      <c r="AC4" s="7">
        <v>38</v>
      </c>
      <c r="AD4" s="7">
        <v>39</v>
      </c>
      <c r="AE4" s="7">
        <v>40</v>
      </c>
      <c r="AF4" s="6">
        <v>41</v>
      </c>
    </row>
    <row r="5" spans="2:32" x14ac:dyDescent="0.25">
      <c r="B5" s="8">
        <v>0</v>
      </c>
      <c r="C5" s="9">
        <v>5624</v>
      </c>
      <c r="D5" s="4">
        <v>76</v>
      </c>
      <c r="E5" s="4">
        <v>77.5</v>
      </c>
      <c r="F5" s="4">
        <v>79</v>
      </c>
      <c r="G5" s="4">
        <v>81</v>
      </c>
      <c r="H5" s="4">
        <v>82.5</v>
      </c>
      <c r="I5" s="4">
        <v>84</v>
      </c>
      <c r="J5" s="4">
        <v>86</v>
      </c>
      <c r="K5" s="4">
        <v>87.5</v>
      </c>
      <c r="L5" s="4">
        <v>89</v>
      </c>
      <c r="M5" s="4">
        <v>90.5</v>
      </c>
      <c r="N5" s="4">
        <v>92.5</v>
      </c>
      <c r="O5" s="4">
        <v>94</v>
      </c>
      <c r="P5" s="4">
        <v>95.5</v>
      </c>
      <c r="Q5" s="4">
        <v>97.5</v>
      </c>
      <c r="R5" s="4">
        <v>99</v>
      </c>
      <c r="S5" s="4">
        <v>100.5</v>
      </c>
      <c r="T5" s="4">
        <v>102.5</v>
      </c>
      <c r="U5" s="4">
        <v>104</v>
      </c>
      <c r="V5" s="4">
        <v>105.5</v>
      </c>
      <c r="W5" s="4">
        <v>107</v>
      </c>
      <c r="X5" s="4">
        <v>109</v>
      </c>
      <c r="Y5" s="4">
        <v>110.5</v>
      </c>
      <c r="Z5" s="4">
        <v>112</v>
      </c>
      <c r="AA5" s="4">
        <v>114</v>
      </c>
      <c r="AB5" s="4">
        <v>115.5</v>
      </c>
      <c r="AC5" s="4">
        <v>117</v>
      </c>
      <c r="AD5" s="4">
        <v>118.5</v>
      </c>
      <c r="AE5" s="4">
        <v>120.5</v>
      </c>
      <c r="AF5" s="4">
        <v>122</v>
      </c>
    </row>
    <row r="6" spans="2:32" x14ac:dyDescent="0.25">
      <c r="B6" s="8">
        <v>5625</v>
      </c>
      <c r="C6" s="9">
        <v>5874</v>
      </c>
      <c r="D6" s="4">
        <v>80.5</v>
      </c>
      <c r="E6" s="4">
        <v>82.5</v>
      </c>
      <c r="F6" s="4">
        <v>84</v>
      </c>
      <c r="G6" s="4">
        <v>85.5</v>
      </c>
      <c r="H6" s="4">
        <v>87</v>
      </c>
      <c r="I6" s="4">
        <v>89</v>
      </c>
      <c r="J6" s="4">
        <v>90.5</v>
      </c>
      <c r="K6" s="4">
        <v>92</v>
      </c>
      <c r="L6" s="4">
        <v>94</v>
      </c>
      <c r="M6" s="4">
        <v>95.5</v>
      </c>
      <c r="N6" s="4">
        <v>97</v>
      </c>
      <c r="O6" s="4">
        <v>99</v>
      </c>
      <c r="P6" s="4">
        <v>100.5</v>
      </c>
      <c r="Q6" s="4">
        <v>102</v>
      </c>
      <c r="R6" s="4">
        <v>103.5</v>
      </c>
      <c r="S6" s="4">
        <v>105.5</v>
      </c>
      <c r="T6" s="4">
        <v>107</v>
      </c>
      <c r="U6" s="4">
        <v>108.5</v>
      </c>
      <c r="V6" s="4">
        <v>110.5</v>
      </c>
      <c r="W6" s="4">
        <v>112</v>
      </c>
      <c r="X6" s="4">
        <v>113.5</v>
      </c>
      <c r="Y6" s="4">
        <v>115</v>
      </c>
      <c r="Z6" s="4">
        <v>117</v>
      </c>
      <c r="AA6" s="4">
        <v>118.5</v>
      </c>
      <c r="AB6" s="4">
        <v>120</v>
      </c>
      <c r="AC6" s="4">
        <v>122</v>
      </c>
      <c r="AD6" s="4">
        <v>123.5</v>
      </c>
      <c r="AE6" s="4">
        <v>125</v>
      </c>
      <c r="AF6" s="4">
        <v>127</v>
      </c>
    </row>
    <row r="7" spans="2:32" x14ac:dyDescent="0.25">
      <c r="B7" s="8">
        <v>5875</v>
      </c>
      <c r="C7" s="9">
        <v>6124</v>
      </c>
      <c r="D7" s="4">
        <v>83</v>
      </c>
      <c r="E7" s="4">
        <v>84.5</v>
      </c>
      <c r="F7" s="4">
        <v>86</v>
      </c>
      <c r="G7" s="4">
        <v>87.5</v>
      </c>
      <c r="H7" s="4">
        <v>89.5</v>
      </c>
      <c r="I7" s="4">
        <v>91</v>
      </c>
      <c r="J7" s="4">
        <v>92.5</v>
      </c>
      <c r="K7" s="4">
        <v>94.5</v>
      </c>
      <c r="L7" s="4">
        <v>96</v>
      </c>
      <c r="M7" s="4">
        <v>97.5</v>
      </c>
      <c r="N7" s="4">
        <v>99.5</v>
      </c>
      <c r="O7" s="4">
        <v>101</v>
      </c>
      <c r="P7" s="4">
        <v>102.5</v>
      </c>
      <c r="Q7" s="4">
        <v>104</v>
      </c>
      <c r="R7" s="4">
        <v>106</v>
      </c>
      <c r="S7" s="4">
        <v>107.5</v>
      </c>
      <c r="T7" s="4">
        <v>109</v>
      </c>
      <c r="U7" s="4">
        <v>111</v>
      </c>
      <c r="V7" s="4">
        <v>112.5</v>
      </c>
      <c r="W7" s="4">
        <v>114</v>
      </c>
      <c r="X7" s="4">
        <v>115.5</v>
      </c>
      <c r="Y7" s="4">
        <v>117.5</v>
      </c>
      <c r="Z7" s="4">
        <v>119</v>
      </c>
      <c r="AA7" s="4">
        <v>120.5</v>
      </c>
      <c r="AB7" s="4">
        <v>122.5</v>
      </c>
      <c r="AC7" s="4">
        <v>124</v>
      </c>
      <c r="AD7" s="4">
        <v>125.5</v>
      </c>
      <c r="AE7" s="4">
        <v>127.5</v>
      </c>
      <c r="AF7" s="4">
        <v>129</v>
      </c>
    </row>
    <row r="8" spans="2:32" x14ac:dyDescent="0.25">
      <c r="B8" s="8">
        <v>6125</v>
      </c>
      <c r="C8" s="9">
        <v>6374</v>
      </c>
      <c r="D8" s="4">
        <v>85</v>
      </c>
      <c r="E8" s="4">
        <v>86.5</v>
      </c>
      <c r="F8" s="4">
        <v>88</v>
      </c>
      <c r="G8" s="4">
        <v>90</v>
      </c>
      <c r="H8" s="4">
        <v>91.5</v>
      </c>
      <c r="I8" s="4">
        <v>93</v>
      </c>
      <c r="J8" s="4">
        <v>95</v>
      </c>
      <c r="K8" s="4">
        <v>96.5</v>
      </c>
      <c r="L8" s="4">
        <v>98</v>
      </c>
      <c r="M8" s="4">
        <v>100</v>
      </c>
      <c r="N8" s="4">
        <v>101.5</v>
      </c>
      <c r="O8" s="4">
        <v>103</v>
      </c>
      <c r="P8" s="4">
        <v>104.5</v>
      </c>
      <c r="Q8" s="4">
        <v>106.5</v>
      </c>
      <c r="R8" s="4">
        <v>108</v>
      </c>
      <c r="S8" s="4">
        <v>109.5</v>
      </c>
      <c r="T8" s="4">
        <v>111.5</v>
      </c>
      <c r="U8" s="4">
        <v>113</v>
      </c>
      <c r="V8" s="4">
        <v>114.5</v>
      </c>
      <c r="W8" s="4">
        <v>116</v>
      </c>
      <c r="X8" s="4">
        <v>118</v>
      </c>
      <c r="Y8" s="4">
        <v>119.5</v>
      </c>
      <c r="Z8" s="4">
        <v>121</v>
      </c>
      <c r="AA8" s="4">
        <v>123</v>
      </c>
      <c r="AB8" s="4">
        <v>124.5</v>
      </c>
      <c r="AC8" s="4">
        <v>126</v>
      </c>
      <c r="AD8" s="4">
        <v>128</v>
      </c>
      <c r="AE8" s="4">
        <v>129.5</v>
      </c>
      <c r="AF8" s="4">
        <v>131</v>
      </c>
    </row>
    <row r="9" spans="2:32" x14ac:dyDescent="0.25">
      <c r="B9" s="8">
        <v>6375</v>
      </c>
      <c r="C9" s="9">
        <v>6624</v>
      </c>
      <c r="D9" s="4">
        <v>87</v>
      </c>
      <c r="E9" s="4">
        <v>89</v>
      </c>
      <c r="F9" s="4">
        <v>90.5</v>
      </c>
      <c r="G9" s="4">
        <v>92</v>
      </c>
      <c r="H9" s="4">
        <v>93.5</v>
      </c>
      <c r="I9" s="4">
        <v>95.5</v>
      </c>
      <c r="J9" s="4">
        <v>97</v>
      </c>
      <c r="K9" s="4">
        <v>98.5</v>
      </c>
      <c r="L9" s="4">
        <v>100.5</v>
      </c>
      <c r="M9" s="4">
        <v>102</v>
      </c>
      <c r="N9" s="4">
        <v>103.5</v>
      </c>
      <c r="O9" s="4">
        <v>105</v>
      </c>
      <c r="P9" s="4">
        <v>107</v>
      </c>
      <c r="Q9" s="4">
        <v>108.5</v>
      </c>
      <c r="R9" s="4">
        <v>110</v>
      </c>
      <c r="S9" s="4">
        <v>112</v>
      </c>
      <c r="T9" s="4">
        <v>113.5</v>
      </c>
      <c r="U9" s="4">
        <v>115</v>
      </c>
      <c r="V9" s="4">
        <v>116.5</v>
      </c>
      <c r="W9" s="4">
        <v>118.5</v>
      </c>
      <c r="X9" s="4">
        <v>120</v>
      </c>
      <c r="Y9" s="4">
        <v>121.5</v>
      </c>
      <c r="Z9" s="4">
        <v>123.5</v>
      </c>
      <c r="AA9" s="4">
        <v>125</v>
      </c>
      <c r="AB9" s="4">
        <v>126.5</v>
      </c>
      <c r="AC9" s="4">
        <v>128.5</v>
      </c>
      <c r="AD9" s="4">
        <v>130</v>
      </c>
      <c r="AE9" s="4">
        <v>131.5</v>
      </c>
      <c r="AF9" s="4">
        <v>133</v>
      </c>
    </row>
    <row r="10" spans="2:32" x14ac:dyDescent="0.25">
      <c r="B10" s="8">
        <v>6625</v>
      </c>
      <c r="C10" s="9">
        <v>6874</v>
      </c>
      <c r="D10" s="4">
        <v>89.5</v>
      </c>
      <c r="E10" s="4">
        <v>91</v>
      </c>
      <c r="F10" s="4">
        <v>92.5</v>
      </c>
      <c r="G10" s="4">
        <v>94</v>
      </c>
      <c r="H10" s="4">
        <v>96</v>
      </c>
      <c r="I10" s="4">
        <v>97.5</v>
      </c>
      <c r="J10" s="4">
        <v>99</v>
      </c>
      <c r="K10" s="4">
        <v>101</v>
      </c>
      <c r="L10" s="4">
        <v>102.5</v>
      </c>
      <c r="M10" s="4">
        <v>104</v>
      </c>
      <c r="N10" s="4">
        <v>105.5</v>
      </c>
      <c r="O10" s="4">
        <v>107.5</v>
      </c>
      <c r="P10" s="4">
        <v>109</v>
      </c>
      <c r="Q10" s="4">
        <v>110.5</v>
      </c>
      <c r="R10" s="4">
        <v>112.5</v>
      </c>
      <c r="S10" s="4">
        <v>114</v>
      </c>
      <c r="T10" s="4">
        <v>115.5</v>
      </c>
      <c r="U10" s="4">
        <v>117</v>
      </c>
      <c r="V10" s="4">
        <v>119</v>
      </c>
      <c r="W10" s="4">
        <v>120.5</v>
      </c>
      <c r="X10" s="4">
        <v>122</v>
      </c>
      <c r="Y10" s="4">
        <v>124</v>
      </c>
      <c r="Z10" s="4">
        <v>125.5</v>
      </c>
      <c r="AA10" s="4">
        <v>127</v>
      </c>
      <c r="AB10" s="4">
        <v>129</v>
      </c>
      <c r="AC10" s="4">
        <v>130.5</v>
      </c>
      <c r="AD10" s="4">
        <v>132</v>
      </c>
      <c r="AE10" s="4">
        <v>133.5</v>
      </c>
      <c r="AF10" s="4">
        <v>135.5</v>
      </c>
    </row>
    <row r="11" spans="2:32" x14ac:dyDescent="0.25">
      <c r="B11" s="8">
        <v>6875</v>
      </c>
      <c r="C11" s="9">
        <v>7124</v>
      </c>
      <c r="D11" s="4">
        <v>91.5</v>
      </c>
      <c r="E11" s="4">
        <v>93</v>
      </c>
      <c r="F11" s="4">
        <v>94.5</v>
      </c>
      <c r="G11" s="4">
        <v>96.5</v>
      </c>
      <c r="H11" s="4">
        <v>98</v>
      </c>
      <c r="I11" s="4">
        <v>99.5</v>
      </c>
      <c r="J11" s="4">
        <v>101.5</v>
      </c>
      <c r="K11" s="4">
        <v>103</v>
      </c>
      <c r="L11" s="4">
        <v>104.5</v>
      </c>
      <c r="M11" s="4">
        <v>106</v>
      </c>
      <c r="N11" s="4">
        <v>108</v>
      </c>
      <c r="O11" s="4">
        <v>109.5</v>
      </c>
      <c r="P11" s="4">
        <v>111</v>
      </c>
      <c r="Q11" s="4">
        <v>113</v>
      </c>
      <c r="R11" s="4">
        <v>114.5</v>
      </c>
      <c r="S11" s="4">
        <v>116</v>
      </c>
      <c r="T11" s="4">
        <v>117.5</v>
      </c>
      <c r="U11" s="4">
        <v>119.5</v>
      </c>
      <c r="V11" s="4">
        <v>121</v>
      </c>
      <c r="W11" s="4">
        <v>122.5</v>
      </c>
      <c r="X11" s="4">
        <v>124.5</v>
      </c>
      <c r="Y11" s="4">
        <v>126</v>
      </c>
      <c r="Z11" s="4">
        <v>127.5</v>
      </c>
      <c r="AA11" s="4">
        <v>129.5</v>
      </c>
      <c r="AB11" s="4">
        <v>131</v>
      </c>
      <c r="AC11" s="4">
        <v>132.5</v>
      </c>
      <c r="AD11" s="4">
        <v>134</v>
      </c>
      <c r="AE11" s="4">
        <v>136</v>
      </c>
      <c r="AF11" s="4">
        <v>137.5</v>
      </c>
    </row>
    <row r="12" spans="2:32" x14ac:dyDescent="0.25">
      <c r="B12" s="8">
        <v>7125</v>
      </c>
      <c r="C12" s="9">
        <v>7374</v>
      </c>
      <c r="D12" s="4">
        <v>93.5</v>
      </c>
      <c r="E12" s="4">
        <v>95</v>
      </c>
      <c r="F12" s="4">
        <v>97</v>
      </c>
      <c r="G12" s="4">
        <v>98.5</v>
      </c>
      <c r="H12" s="4">
        <v>100</v>
      </c>
      <c r="I12" s="4">
        <v>102</v>
      </c>
      <c r="J12" s="4">
        <v>103.5</v>
      </c>
      <c r="K12" s="4">
        <v>105</v>
      </c>
      <c r="L12" s="4">
        <v>106.5</v>
      </c>
      <c r="M12" s="4">
        <v>108.5</v>
      </c>
      <c r="N12" s="4">
        <v>110</v>
      </c>
      <c r="O12" s="4">
        <v>111.5</v>
      </c>
      <c r="P12" s="4">
        <v>113.5</v>
      </c>
      <c r="Q12" s="4">
        <v>115</v>
      </c>
      <c r="R12" s="4">
        <v>116.5</v>
      </c>
      <c r="S12" s="4">
        <v>118.5</v>
      </c>
      <c r="T12" s="4">
        <v>120</v>
      </c>
      <c r="U12" s="4">
        <v>121.5</v>
      </c>
      <c r="V12" s="4">
        <v>123</v>
      </c>
      <c r="W12" s="4">
        <v>125</v>
      </c>
      <c r="X12" s="4">
        <v>126.5</v>
      </c>
      <c r="Y12" s="4">
        <v>128</v>
      </c>
      <c r="Z12" s="4">
        <v>130</v>
      </c>
      <c r="AA12" s="4">
        <v>131.5</v>
      </c>
      <c r="AB12" s="4">
        <v>133</v>
      </c>
      <c r="AC12" s="4">
        <v>134.5</v>
      </c>
      <c r="AD12" s="4">
        <v>136.5</v>
      </c>
      <c r="AE12" s="4">
        <v>138</v>
      </c>
      <c r="AF12" s="4">
        <v>139.5</v>
      </c>
    </row>
    <row r="13" spans="2:32" x14ac:dyDescent="0.25">
      <c r="B13" s="8">
        <v>7375</v>
      </c>
      <c r="C13" s="9">
        <v>7624</v>
      </c>
      <c r="D13" s="4">
        <v>95.5</v>
      </c>
      <c r="E13" s="4">
        <v>97.5</v>
      </c>
      <c r="F13" s="4">
        <v>99</v>
      </c>
      <c r="G13" s="4">
        <v>100.5</v>
      </c>
      <c r="H13" s="4">
        <v>102.5</v>
      </c>
      <c r="I13" s="4">
        <v>104</v>
      </c>
      <c r="J13" s="4">
        <v>105.5</v>
      </c>
      <c r="K13" s="4">
        <v>107</v>
      </c>
      <c r="L13" s="4">
        <v>109</v>
      </c>
      <c r="M13" s="4">
        <v>110.5</v>
      </c>
      <c r="N13" s="4">
        <v>112</v>
      </c>
      <c r="O13" s="4">
        <v>114</v>
      </c>
      <c r="P13" s="4">
        <v>115.5</v>
      </c>
      <c r="Q13" s="4">
        <v>117</v>
      </c>
      <c r="R13" s="4">
        <v>119</v>
      </c>
      <c r="S13" s="4">
        <v>120.5</v>
      </c>
      <c r="T13" s="4">
        <v>122</v>
      </c>
      <c r="U13" s="4">
        <v>123.5</v>
      </c>
      <c r="V13" s="4">
        <v>125.5</v>
      </c>
      <c r="W13" s="4">
        <v>127</v>
      </c>
      <c r="X13" s="4">
        <v>128.5</v>
      </c>
      <c r="Y13" s="4">
        <v>130.5</v>
      </c>
      <c r="Z13" s="4">
        <v>132</v>
      </c>
      <c r="AA13" s="4">
        <v>133.5</v>
      </c>
      <c r="AB13" s="4">
        <v>135</v>
      </c>
      <c r="AC13" s="4">
        <v>137</v>
      </c>
      <c r="AD13" s="4">
        <v>138.5</v>
      </c>
      <c r="AE13" s="4">
        <v>140</v>
      </c>
      <c r="AF13" s="4">
        <v>142</v>
      </c>
    </row>
    <row r="14" spans="2:32" x14ac:dyDescent="0.25">
      <c r="B14" s="8">
        <v>7625</v>
      </c>
      <c r="C14" s="9">
        <v>7874</v>
      </c>
      <c r="D14" s="4">
        <v>98</v>
      </c>
      <c r="E14" s="4">
        <v>99.5</v>
      </c>
      <c r="F14" s="4">
        <v>101</v>
      </c>
      <c r="G14" s="4">
        <v>103</v>
      </c>
      <c r="H14" s="4">
        <v>104.5</v>
      </c>
      <c r="I14" s="4">
        <v>106</v>
      </c>
      <c r="J14" s="4">
        <v>107.5</v>
      </c>
      <c r="K14" s="4">
        <v>109.5</v>
      </c>
      <c r="L14" s="4">
        <v>111</v>
      </c>
      <c r="M14" s="4">
        <v>112.5</v>
      </c>
      <c r="N14" s="4">
        <v>114.5</v>
      </c>
      <c r="O14" s="4">
        <v>116</v>
      </c>
      <c r="P14" s="4">
        <v>117.5</v>
      </c>
      <c r="Q14" s="4">
        <v>119.5</v>
      </c>
      <c r="R14" s="4">
        <v>121</v>
      </c>
      <c r="S14" s="4">
        <v>122.5</v>
      </c>
      <c r="T14" s="4">
        <v>124</v>
      </c>
      <c r="U14" s="4">
        <v>126</v>
      </c>
      <c r="V14" s="4">
        <v>127.5</v>
      </c>
      <c r="W14" s="4">
        <v>129</v>
      </c>
      <c r="X14" s="4">
        <v>131</v>
      </c>
      <c r="Y14" s="4">
        <v>132.5</v>
      </c>
      <c r="Z14" s="4">
        <v>134</v>
      </c>
      <c r="AA14" s="4">
        <v>135.5</v>
      </c>
      <c r="AB14" s="4">
        <v>137.5</v>
      </c>
      <c r="AC14" s="4">
        <v>139</v>
      </c>
      <c r="AD14" s="4">
        <v>140.5</v>
      </c>
      <c r="AE14" s="4">
        <v>142.5</v>
      </c>
      <c r="AF14" s="4">
        <v>144</v>
      </c>
    </row>
    <row r="15" spans="2:32" x14ac:dyDescent="0.25">
      <c r="B15" s="8">
        <v>7875</v>
      </c>
      <c r="C15" s="9">
        <v>8124</v>
      </c>
      <c r="D15" s="4">
        <v>100</v>
      </c>
      <c r="E15" s="4">
        <v>101.5</v>
      </c>
      <c r="F15" s="4">
        <v>103.5</v>
      </c>
      <c r="G15" s="4">
        <v>105</v>
      </c>
      <c r="H15" s="4">
        <v>106.5</v>
      </c>
      <c r="I15" s="4">
        <v>108</v>
      </c>
      <c r="J15" s="4">
        <v>110</v>
      </c>
      <c r="K15" s="4">
        <v>111.5</v>
      </c>
      <c r="L15" s="4">
        <v>113</v>
      </c>
      <c r="M15" s="4">
        <v>115</v>
      </c>
      <c r="N15" s="4">
        <v>116.5</v>
      </c>
      <c r="O15" s="4">
        <v>118</v>
      </c>
      <c r="P15" s="4">
        <v>120</v>
      </c>
      <c r="Q15" s="4">
        <v>121.5</v>
      </c>
      <c r="R15" s="4">
        <v>123</v>
      </c>
      <c r="S15" s="4">
        <v>124.5</v>
      </c>
      <c r="T15" s="4">
        <v>126.5</v>
      </c>
      <c r="U15" s="4">
        <v>128</v>
      </c>
      <c r="V15" s="4">
        <v>129.5</v>
      </c>
      <c r="W15" s="4">
        <v>131.5</v>
      </c>
      <c r="X15" s="4">
        <v>133</v>
      </c>
      <c r="Y15" s="4">
        <v>134.5</v>
      </c>
      <c r="Z15" s="4">
        <v>136</v>
      </c>
      <c r="AA15" s="4">
        <v>138</v>
      </c>
      <c r="AB15" s="4">
        <v>139.5</v>
      </c>
      <c r="AC15" s="4">
        <v>141</v>
      </c>
      <c r="AD15" s="4">
        <v>143</v>
      </c>
      <c r="AE15" s="4">
        <v>144.5</v>
      </c>
      <c r="AF15" s="4">
        <v>146</v>
      </c>
    </row>
    <row r="16" spans="2:32" x14ac:dyDescent="0.25">
      <c r="B16" s="8">
        <v>8125</v>
      </c>
      <c r="C16" s="9">
        <v>8374</v>
      </c>
      <c r="D16" s="4">
        <v>102</v>
      </c>
      <c r="E16" s="4">
        <v>104</v>
      </c>
      <c r="F16" s="4">
        <v>105.5</v>
      </c>
      <c r="G16" s="4">
        <v>107</v>
      </c>
      <c r="H16" s="4">
        <v>108.5</v>
      </c>
      <c r="I16" s="4">
        <v>110.5</v>
      </c>
      <c r="J16" s="4">
        <v>112</v>
      </c>
      <c r="K16" s="4">
        <v>113.5</v>
      </c>
      <c r="L16" s="4">
        <v>115.5</v>
      </c>
      <c r="M16" s="4">
        <v>117</v>
      </c>
      <c r="N16" s="4">
        <v>118.5</v>
      </c>
      <c r="O16" s="4">
        <v>120.5</v>
      </c>
      <c r="P16" s="4">
        <v>122</v>
      </c>
      <c r="Q16" s="4">
        <v>123.5</v>
      </c>
      <c r="R16" s="4">
        <v>125</v>
      </c>
      <c r="S16" s="4">
        <v>127</v>
      </c>
      <c r="T16" s="4">
        <v>128.5</v>
      </c>
      <c r="U16" s="4">
        <v>130</v>
      </c>
      <c r="V16" s="4">
        <v>132</v>
      </c>
      <c r="W16" s="4">
        <v>133.5</v>
      </c>
      <c r="X16" s="4">
        <v>135</v>
      </c>
      <c r="Y16" s="4">
        <v>136.5</v>
      </c>
      <c r="Z16" s="4">
        <v>138.5</v>
      </c>
      <c r="AA16" s="4">
        <v>140</v>
      </c>
      <c r="AB16" s="4">
        <v>141.5</v>
      </c>
      <c r="AC16" s="4">
        <v>143.5</v>
      </c>
      <c r="AD16" s="4">
        <v>145</v>
      </c>
      <c r="AE16" s="4">
        <v>146.5</v>
      </c>
      <c r="AF16" s="4">
        <v>148.5</v>
      </c>
    </row>
    <row r="17" spans="2:32" x14ac:dyDescent="0.25">
      <c r="B17" s="8">
        <v>8375</v>
      </c>
      <c r="C17" s="9">
        <v>8624</v>
      </c>
      <c r="D17" s="4">
        <v>104.5</v>
      </c>
      <c r="E17" s="4">
        <v>106</v>
      </c>
      <c r="F17" s="4">
        <v>107.5</v>
      </c>
      <c r="G17" s="4">
        <v>109</v>
      </c>
      <c r="H17" s="4">
        <v>111</v>
      </c>
      <c r="I17" s="4">
        <v>112.5</v>
      </c>
      <c r="J17" s="4">
        <v>114</v>
      </c>
      <c r="K17" s="4">
        <v>116</v>
      </c>
      <c r="L17" s="4">
        <v>117.5</v>
      </c>
      <c r="M17" s="4">
        <v>119</v>
      </c>
      <c r="N17" s="4">
        <v>121</v>
      </c>
      <c r="O17" s="4">
        <v>122.5</v>
      </c>
      <c r="P17" s="4">
        <v>124</v>
      </c>
      <c r="Q17" s="4">
        <v>125.5</v>
      </c>
      <c r="R17" s="4">
        <v>127.5</v>
      </c>
      <c r="S17" s="4">
        <v>129</v>
      </c>
      <c r="T17" s="4">
        <v>130.5</v>
      </c>
      <c r="U17" s="4">
        <v>132.5</v>
      </c>
      <c r="V17" s="4">
        <v>134</v>
      </c>
      <c r="W17" s="4">
        <v>135.5</v>
      </c>
      <c r="X17" s="4">
        <v>137</v>
      </c>
      <c r="Y17" s="4">
        <v>139</v>
      </c>
      <c r="Z17" s="4">
        <v>140.5</v>
      </c>
      <c r="AA17" s="4">
        <v>142</v>
      </c>
      <c r="AB17" s="4">
        <v>144</v>
      </c>
      <c r="AC17" s="4">
        <v>145.5</v>
      </c>
      <c r="AD17" s="4">
        <v>147</v>
      </c>
      <c r="AE17" s="4">
        <v>149</v>
      </c>
      <c r="AF17" s="4">
        <v>150.5</v>
      </c>
    </row>
    <row r="18" spans="2:32" x14ac:dyDescent="0.25">
      <c r="B18" s="8">
        <v>8625</v>
      </c>
      <c r="C18" s="9">
        <v>8874</v>
      </c>
      <c r="D18" s="4">
        <v>106.5</v>
      </c>
      <c r="E18" s="4">
        <v>108</v>
      </c>
      <c r="F18" s="4">
        <v>109.5</v>
      </c>
      <c r="G18" s="4">
        <v>111.5</v>
      </c>
      <c r="H18" s="4">
        <v>113</v>
      </c>
      <c r="I18" s="4">
        <v>114.5</v>
      </c>
      <c r="J18" s="4">
        <v>116.5</v>
      </c>
      <c r="K18" s="4">
        <v>118</v>
      </c>
      <c r="L18" s="4">
        <v>119.5</v>
      </c>
      <c r="M18" s="4">
        <v>121.5</v>
      </c>
      <c r="N18" s="4">
        <v>123</v>
      </c>
      <c r="O18" s="4">
        <v>124.5</v>
      </c>
      <c r="P18" s="4">
        <v>126</v>
      </c>
      <c r="Q18" s="4">
        <v>128</v>
      </c>
      <c r="R18" s="4">
        <v>129.5</v>
      </c>
      <c r="S18" s="4">
        <v>131</v>
      </c>
      <c r="T18" s="4">
        <v>133</v>
      </c>
      <c r="U18" s="4">
        <v>134.5</v>
      </c>
      <c r="V18" s="4">
        <v>136</v>
      </c>
      <c r="W18" s="4">
        <v>137.5</v>
      </c>
      <c r="X18" s="4">
        <v>139.5</v>
      </c>
      <c r="Y18" s="4">
        <v>141</v>
      </c>
      <c r="Z18" s="4">
        <v>142.5</v>
      </c>
      <c r="AA18" s="4">
        <v>144.5</v>
      </c>
      <c r="AB18" s="4">
        <v>146</v>
      </c>
      <c r="AC18" s="4">
        <v>147.5</v>
      </c>
      <c r="AD18" s="4">
        <v>149.5</v>
      </c>
      <c r="AE18" s="4">
        <v>151</v>
      </c>
      <c r="AF18" s="4">
        <v>152.5</v>
      </c>
    </row>
    <row r="19" spans="2:32" x14ac:dyDescent="0.25">
      <c r="B19" s="8">
        <v>8875</v>
      </c>
      <c r="C19" s="9">
        <v>9124</v>
      </c>
      <c r="D19" s="4">
        <v>108.5</v>
      </c>
      <c r="E19" s="4">
        <v>110</v>
      </c>
      <c r="F19" s="4">
        <v>112</v>
      </c>
      <c r="G19" s="4">
        <v>113.5</v>
      </c>
      <c r="H19" s="4">
        <v>115</v>
      </c>
      <c r="I19" s="4">
        <v>117</v>
      </c>
      <c r="J19" s="4">
        <v>118.5</v>
      </c>
      <c r="K19" s="4">
        <v>120</v>
      </c>
      <c r="L19" s="4">
        <v>122</v>
      </c>
      <c r="M19" s="4">
        <v>123.5</v>
      </c>
      <c r="N19" s="4">
        <v>125</v>
      </c>
      <c r="O19" s="4">
        <v>126.5</v>
      </c>
      <c r="P19" s="4">
        <v>128.5</v>
      </c>
      <c r="Q19" s="4">
        <v>130</v>
      </c>
      <c r="R19" s="4">
        <v>131.5</v>
      </c>
      <c r="S19" s="4">
        <v>133.5</v>
      </c>
      <c r="T19" s="4">
        <v>135</v>
      </c>
      <c r="U19" s="4">
        <v>136.5</v>
      </c>
      <c r="V19" s="4">
        <v>138</v>
      </c>
      <c r="W19" s="4">
        <v>140</v>
      </c>
      <c r="X19" s="4">
        <v>141.5</v>
      </c>
      <c r="Y19" s="4">
        <v>143</v>
      </c>
      <c r="Z19" s="4">
        <v>145</v>
      </c>
      <c r="AA19" s="4">
        <v>146.5</v>
      </c>
      <c r="AB19" s="4">
        <v>148</v>
      </c>
      <c r="AC19" s="4">
        <v>150</v>
      </c>
      <c r="AD19" s="4">
        <v>151.5</v>
      </c>
      <c r="AE19" s="4">
        <v>153</v>
      </c>
      <c r="AF19" s="4">
        <v>154.5</v>
      </c>
    </row>
    <row r="20" spans="2:32" x14ac:dyDescent="0.25">
      <c r="B20" s="8">
        <v>9125</v>
      </c>
      <c r="C20" s="9">
        <v>9374</v>
      </c>
      <c r="D20" s="4">
        <v>111</v>
      </c>
      <c r="E20" s="4">
        <v>112.5</v>
      </c>
      <c r="F20" s="4">
        <v>114</v>
      </c>
      <c r="G20" s="4">
        <v>115.5</v>
      </c>
      <c r="H20" s="4">
        <v>117.5</v>
      </c>
      <c r="I20" s="4">
        <v>119</v>
      </c>
      <c r="J20" s="4">
        <v>120.5</v>
      </c>
      <c r="K20" s="4">
        <v>122.5</v>
      </c>
      <c r="L20" s="4">
        <v>124</v>
      </c>
      <c r="M20" s="4">
        <v>125.5</v>
      </c>
      <c r="N20" s="4">
        <v>127</v>
      </c>
      <c r="O20" s="4">
        <v>129</v>
      </c>
      <c r="P20" s="4">
        <v>130.5</v>
      </c>
      <c r="Q20" s="4">
        <v>132</v>
      </c>
      <c r="R20" s="4">
        <v>134</v>
      </c>
      <c r="S20" s="4">
        <v>135.5</v>
      </c>
      <c r="T20" s="4">
        <v>137</v>
      </c>
      <c r="U20" s="4">
        <v>138.5</v>
      </c>
      <c r="V20" s="4">
        <v>140.5</v>
      </c>
      <c r="W20" s="4">
        <v>142</v>
      </c>
      <c r="X20" s="4">
        <v>143.5</v>
      </c>
      <c r="Y20" s="4">
        <v>145.5</v>
      </c>
      <c r="Z20" s="4">
        <v>147</v>
      </c>
      <c r="AA20" s="4">
        <v>148.5</v>
      </c>
      <c r="AB20" s="4">
        <v>150.5</v>
      </c>
      <c r="AC20" s="4">
        <v>152</v>
      </c>
      <c r="AD20" s="4">
        <v>153.5</v>
      </c>
      <c r="AE20" s="4">
        <v>155</v>
      </c>
      <c r="AF20" s="4">
        <v>157</v>
      </c>
    </row>
    <row r="21" spans="2:32" x14ac:dyDescent="0.25">
      <c r="B21" s="8">
        <v>9375</v>
      </c>
      <c r="C21" s="9">
        <v>9624</v>
      </c>
      <c r="D21" s="4">
        <v>113</v>
      </c>
      <c r="E21" s="4">
        <v>114.5</v>
      </c>
      <c r="F21" s="4">
        <v>116</v>
      </c>
      <c r="G21" s="4">
        <v>118</v>
      </c>
      <c r="H21" s="4">
        <v>119.5</v>
      </c>
      <c r="I21" s="4">
        <v>121</v>
      </c>
      <c r="J21" s="4">
        <v>123</v>
      </c>
      <c r="K21" s="4">
        <v>124.5</v>
      </c>
      <c r="L21" s="4">
        <v>126</v>
      </c>
      <c r="M21" s="4">
        <v>127.5</v>
      </c>
      <c r="N21" s="4">
        <v>129.5</v>
      </c>
      <c r="O21" s="4">
        <v>131</v>
      </c>
      <c r="P21" s="4">
        <v>132.5</v>
      </c>
      <c r="Q21" s="4">
        <v>134.5</v>
      </c>
      <c r="R21" s="4">
        <v>136</v>
      </c>
      <c r="S21" s="4">
        <v>137.5</v>
      </c>
      <c r="T21" s="4">
        <v>139</v>
      </c>
      <c r="U21" s="4">
        <v>141</v>
      </c>
      <c r="V21" s="4">
        <v>142.5</v>
      </c>
      <c r="W21" s="4">
        <v>144</v>
      </c>
      <c r="X21" s="4">
        <v>146</v>
      </c>
      <c r="Y21" s="4">
        <v>147.5</v>
      </c>
      <c r="Z21" s="4">
        <v>149</v>
      </c>
      <c r="AA21" s="4">
        <v>151</v>
      </c>
      <c r="AB21" s="4">
        <v>152.5</v>
      </c>
      <c r="AC21" s="4">
        <v>154</v>
      </c>
      <c r="AD21" s="4">
        <v>155.5</v>
      </c>
      <c r="AE21" s="4">
        <v>157.5</v>
      </c>
      <c r="AF21" s="4">
        <v>159</v>
      </c>
    </row>
    <row r="22" spans="2:32" x14ac:dyDescent="0.25">
      <c r="B22" s="8">
        <v>9625</v>
      </c>
      <c r="C22" s="9">
        <v>9874</v>
      </c>
      <c r="D22" s="4">
        <v>115</v>
      </c>
      <c r="E22" s="4">
        <v>116.5</v>
      </c>
      <c r="F22" s="4">
        <v>118.5</v>
      </c>
      <c r="G22" s="4">
        <v>120</v>
      </c>
      <c r="H22" s="4">
        <v>121.5</v>
      </c>
      <c r="I22" s="4">
        <v>123.5</v>
      </c>
      <c r="J22" s="4">
        <v>125</v>
      </c>
      <c r="K22" s="4">
        <v>126.5</v>
      </c>
      <c r="L22" s="4">
        <v>128</v>
      </c>
      <c r="M22" s="4">
        <v>130</v>
      </c>
      <c r="N22" s="4">
        <v>131.5</v>
      </c>
      <c r="O22" s="4">
        <v>133</v>
      </c>
      <c r="P22" s="4">
        <v>135</v>
      </c>
      <c r="Q22" s="4">
        <v>136.5</v>
      </c>
      <c r="R22" s="4">
        <v>138</v>
      </c>
      <c r="S22" s="4">
        <v>139.5</v>
      </c>
      <c r="T22" s="4">
        <v>141.5</v>
      </c>
      <c r="U22" s="4">
        <v>143</v>
      </c>
      <c r="V22" s="4">
        <v>144.5</v>
      </c>
      <c r="W22" s="4">
        <v>146.5</v>
      </c>
      <c r="X22" s="4">
        <v>148</v>
      </c>
      <c r="Y22" s="4">
        <v>149.5</v>
      </c>
      <c r="Z22" s="4">
        <v>151.5</v>
      </c>
      <c r="AA22" s="4">
        <v>153</v>
      </c>
      <c r="AB22" s="4">
        <v>154.5</v>
      </c>
      <c r="AC22" s="4">
        <v>156</v>
      </c>
      <c r="AD22" s="4">
        <v>158</v>
      </c>
      <c r="AE22" s="4">
        <v>159.5</v>
      </c>
      <c r="AF22" s="4">
        <v>161</v>
      </c>
    </row>
    <row r="23" spans="2:32" x14ac:dyDescent="0.25">
      <c r="B23" s="8">
        <v>9875</v>
      </c>
      <c r="C23" s="9">
        <v>10124</v>
      </c>
      <c r="D23" s="4">
        <v>117</v>
      </c>
      <c r="E23" s="4">
        <v>119</v>
      </c>
      <c r="F23" s="4">
        <v>120.5</v>
      </c>
      <c r="G23" s="4">
        <v>122</v>
      </c>
      <c r="H23" s="4">
        <v>124</v>
      </c>
      <c r="I23" s="4">
        <v>125.5</v>
      </c>
      <c r="J23" s="4">
        <v>127</v>
      </c>
      <c r="K23" s="4">
        <v>128.5</v>
      </c>
      <c r="L23" s="4">
        <v>130.5</v>
      </c>
      <c r="M23" s="4">
        <v>132</v>
      </c>
      <c r="N23" s="4">
        <v>133.5</v>
      </c>
      <c r="O23" s="4">
        <v>135.5</v>
      </c>
      <c r="P23" s="4">
        <v>137</v>
      </c>
      <c r="Q23" s="4">
        <v>138.5</v>
      </c>
      <c r="R23" s="4">
        <v>140</v>
      </c>
      <c r="S23" s="4">
        <v>142</v>
      </c>
      <c r="T23" s="4">
        <v>143.5</v>
      </c>
      <c r="U23" s="4">
        <v>145</v>
      </c>
      <c r="V23" s="4">
        <v>147</v>
      </c>
      <c r="W23" s="4">
        <v>148.5</v>
      </c>
      <c r="X23" s="4">
        <v>150</v>
      </c>
      <c r="Y23" s="4">
        <v>152</v>
      </c>
      <c r="Z23" s="4">
        <v>153.5</v>
      </c>
      <c r="AA23" s="4">
        <v>155</v>
      </c>
      <c r="AB23" s="4">
        <v>156.5</v>
      </c>
      <c r="AC23" s="4">
        <v>158.5</v>
      </c>
      <c r="AD23" s="4">
        <v>160</v>
      </c>
      <c r="AE23" s="4">
        <v>161.5</v>
      </c>
      <c r="AF23" s="4">
        <v>163.5</v>
      </c>
    </row>
    <row r="24" spans="2:32" x14ac:dyDescent="0.25">
      <c r="B24" s="8">
        <v>10125</v>
      </c>
      <c r="C24" s="9">
        <v>10374</v>
      </c>
      <c r="D24" s="4">
        <v>119.5</v>
      </c>
      <c r="E24" s="4">
        <v>121</v>
      </c>
      <c r="F24" s="4">
        <v>122.5</v>
      </c>
      <c r="G24" s="4">
        <v>124.5</v>
      </c>
      <c r="H24" s="4">
        <v>126</v>
      </c>
      <c r="I24" s="4">
        <v>127.5</v>
      </c>
      <c r="J24" s="4">
        <v>129</v>
      </c>
      <c r="K24" s="4">
        <v>131</v>
      </c>
      <c r="L24" s="4">
        <v>132.5</v>
      </c>
      <c r="M24" s="4">
        <v>134</v>
      </c>
      <c r="N24" s="4">
        <v>136</v>
      </c>
      <c r="O24" s="4">
        <v>137.5</v>
      </c>
      <c r="P24" s="4">
        <v>139</v>
      </c>
      <c r="Q24" s="4">
        <v>141</v>
      </c>
      <c r="R24" s="4">
        <v>142.5</v>
      </c>
      <c r="S24" s="4">
        <v>144</v>
      </c>
      <c r="T24" s="4">
        <v>145.5</v>
      </c>
      <c r="U24" s="4">
        <v>147.5</v>
      </c>
      <c r="V24" s="4">
        <v>149</v>
      </c>
      <c r="W24" s="4">
        <v>150.5</v>
      </c>
      <c r="X24" s="4">
        <v>152.5</v>
      </c>
      <c r="Y24" s="4">
        <v>154</v>
      </c>
      <c r="Z24" s="4">
        <v>155.5</v>
      </c>
      <c r="AA24" s="4">
        <v>157</v>
      </c>
      <c r="AB24" s="4">
        <v>159</v>
      </c>
      <c r="AC24" s="4">
        <v>160.5</v>
      </c>
      <c r="AD24" s="4">
        <v>162</v>
      </c>
      <c r="AE24" s="4">
        <v>164</v>
      </c>
      <c r="AF24" s="4">
        <v>165.5</v>
      </c>
    </row>
    <row r="25" spans="2:32" x14ac:dyDescent="0.25">
      <c r="B25" s="8">
        <v>10375</v>
      </c>
      <c r="C25" s="9">
        <v>10624</v>
      </c>
      <c r="D25" s="4">
        <v>121.5</v>
      </c>
      <c r="E25" s="4">
        <v>123</v>
      </c>
      <c r="F25" s="4">
        <v>125</v>
      </c>
      <c r="G25" s="4">
        <v>126.5</v>
      </c>
      <c r="H25" s="4">
        <v>128</v>
      </c>
      <c r="I25" s="4">
        <v>129.5</v>
      </c>
      <c r="J25" s="4">
        <v>131.5</v>
      </c>
      <c r="K25" s="4">
        <v>133</v>
      </c>
      <c r="L25" s="4">
        <v>134.5</v>
      </c>
      <c r="M25" s="4">
        <v>136.5</v>
      </c>
      <c r="N25" s="4">
        <v>138</v>
      </c>
      <c r="O25" s="4">
        <v>139.5</v>
      </c>
      <c r="P25" s="4">
        <v>141.5</v>
      </c>
      <c r="Q25" s="4">
        <v>143</v>
      </c>
      <c r="R25" s="4">
        <v>144.5</v>
      </c>
      <c r="S25" s="4">
        <v>146</v>
      </c>
      <c r="T25" s="4">
        <v>148</v>
      </c>
      <c r="U25" s="4">
        <v>149.5</v>
      </c>
      <c r="V25" s="4">
        <v>151</v>
      </c>
      <c r="W25" s="4">
        <v>153</v>
      </c>
      <c r="X25" s="4">
        <v>154.5</v>
      </c>
      <c r="Y25" s="4">
        <v>156</v>
      </c>
      <c r="Z25" s="4">
        <v>157.5</v>
      </c>
      <c r="AA25" s="4">
        <v>159.5</v>
      </c>
      <c r="AB25" s="4">
        <v>161</v>
      </c>
      <c r="AC25" s="4">
        <v>162.5</v>
      </c>
      <c r="AD25" s="4">
        <v>164.5</v>
      </c>
      <c r="AE25" s="4">
        <v>166</v>
      </c>
      <c r="AF25" s="4">
        <v>167.5</v>
      </c>
    </row>
    <row r="26" spans="2:32" x14ac:dyDescent="0.25">
      <c r="B26" s="10">
        <v>10625</v>
      </c>
      <c r="C26" s="11">
        <v>100000</v>
      </c>
      <c r="D26" s="4">
        <v>126</v>
      </c>
      <c r="E26" s="4">
        <v>127.5</v>
      </c>
      <c r="F26" s="4">
        <v>129</v>
      </c>
      <c r="G26" s="4">
        <v>130.5</v>
      </c>
      <c r="H26" s="4">
        <v>132.5</v>
      </c>
      <c r="I26" s="4">
        <v>134</v>
      </c>
      <c r="J26" s="4">
        <v>135.5</v>
      </c>
      <c r="K26" s="4">
        <v>137.5</v>
      </c>
      <c r="L26" s="4">
        <v>139</v>
      </c>
      <c r="M26" s="4">
        <v>140.5</v>
      </c>
      <c r="N26" s="4">
        <v>142.5</v>
      </c>
      <c r="O26" s="4">
        <v>144</v>
      </c>
      <c r="P26" s="4">
        <v>145.5</v>
      </c>
      <c r="Q26" s="4">
        <v>147</v>
      </c>
      <c r="R26" s="4">
        <v>149</v>
      </c>
      <c r="S26" s="4">
        <v>150.5</v>
      </c>
      <c r="T26" s="4">
        <v>152</v>
      </c>
      <c r="U26" s="4">
        <v>154</v>
      </c>
      <c r="V26" s="4">
        <v>155.5</v>
      </c>
      <c r="W26" s="4">
        <v>157</v>
      </c>
      <c r="X26" s="4">
        <v>158.5</v>
      </c>
      <c r="Y26" s="4">
        <v>160.5</v>
      </c>
      <c r="Z26" s="4">
        <v>162</v>
      </c>
      <c r="AA26" s="4">
        <v>163.5</v>
      </c>
      <c r="AB26" s="4">
        <v>165.5</v>
      </c>
      <c r="AC26" s="4">
        <v>167</v>
      </c>
      <c r="AD26" s="4">
        <v>168.5</v>
      </c>
      <c r="AE26" s="4">
        <v>170.5</v>
      </c>
      <c r="AF26" s="4">
        <v>172</v>
      </c>
    </row>
    <row r="30" spans="2:32" x14ac:dyDescent="0.25">
      <c r="B30" s="2" t="s">
        <v>16</v>
      </c>
      <c r="C30" s="3">
        <v>32.299999999999997</v>
      </c>
    </row>
    <row r="31" spans="2:32" x14ac:dyDescent="0.25">
      <c r="B31" s="2" t="s">
        <v>17</v>
      </c>
      <c r="C31" s="3">
        <v>66.900000000000006</v>
      </c>
    </row>
    <row r="34" spans="2:5" x14ac:dyDescent="0.25">
      <c r="B34" s="2"/>
      <c r="C34" s="14" t="s">
        <v>33</v>
      </c>
      <c r="D34" s="14" t="s">
        <v>34</v>
      </c>
      <c r="E34" s="14" t="s">
        <v>35</v>
      </c>
    </row>
    <row r="35" spans="2:5" x14ac:dyDescent="0.25">
      <c r="B35" s="2">
        <v>2022</v>
      </c>
      <c r="C35" s="3">
        <v>250</v>
      </c>
      <c r="D35" s="3">
        <v>230</v>
      </c>
      <c r="E35" s="3">
        <v>170</v>
      </c>
    </row>
    <row r="36" spans="2:5" x14ac:dyDescent="0.25">
      <c r="B36" s="2">
        <v>2023</v>
      </c>
      <c r="C36" s="3">
        <v>240</v>
      </c>
      <c r="D36" s="3">
        <v>220</v>
      </c>
      <c r="E36" s="3">
        <v>170</v>
      </c>
    </row>
    <row r="37" spans="2:5" x14ac:dyDescent="0.25">
      <c r="B37" s="2">
        <v>2024</v>
      </c>
      <c r="C37" s="3">
        <v>230</v>
      </c>
      <c r="D37" s="3">
        <v>210</v>
      </c>
      <c r="E37" s="3">
        <v>170</v>
      </c>
    </row>
    <row r="38" spans="2:5" x14ac:dyDescent="0.25">
      <c r="B38" s="2">
        <v>2025</v>
      </c>
      <c r="C38" s="3">
        <v>200</v>
      </c>
      <c r="D38" s="3">
        <v>190</v>
      </c>
      <c r="E38" s="3">
        <v>170</v>
      </c>
    </row>
    <row r="39" spans="2:5" x14ac:dyDescent="0.25">
      <c r="B39" s="2">
        <v>2026</v>
      </c>
      <c r="C39" s="3">
        <v>170</v>
      </c>
      <c r="D39" s="3">
        <v>170</v>
      </c>
      <c r="E39" s="3">
        <v>170</v>
      </c>
    </row>
    <row r="41" spans="2:5" x14ac:dyDescent="0.25">
      <c r="B41" s="66" t="s">
        <v>60</v>
      </c>
    </row>
    <row r="100" spans="2:2" x14ac:dyDescent="0.25">
      <c r="B100" s="66" t="s">
        <v>60</v>
      </c>
    </row>
  </sheetData>
  <sheetProtection algorithmName="SHA-512" hashValue="ACp2DZwHmFaZ7RZNrJmNCcNJVahZU2qI2xqArX5SFwBAG1E+XpWWFp/kuB3iBmc7KB+jMx2HErw5OsKC6wOgDw==" saltValue="j6oyKt1bghTuztQMjioHkA==" spinCount="100000" sheet="1" objects="1" scenarios="1"/>
  <mergeCells count="2">
    <mergeCell ref="D3:AF3"/>
    <mergeCell ref="B3:C3"/>
  </mergeCells>
  <pageMargins left="0.7" right="0.7" top="0.75" bottom="0.75" header="0.3" footer="0.3"/>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4011B50E50704BB3F3698ED087F3AF" ma:contentTypeVersion="19" ma:contentTypeDescription="Een nieuw document maken." ma:contentTypeScope="" ma:versionID="97b7a644137ac691443c46ba732e7708">
  <xsd:schema xmlns:xsd="http://www.w3.org/2001/XMLSchema" xmlns:xs="http://www.w3.org/2001/XMLSchema" xmlns:p="http://schemas.microsoft.com/office/2006/metadata/properties" xmlns:ns2="ea1c8172-e65f-4f61-b432-ac9581fe97aa" xmlns:ns3="a2d275d9-d84d-4bf3-9cec-3501328cc4a7" targetNamespace="http://schemas.microsoft.com/office/2006/metadata/properties" ma:root="true" ma:fieldsID="dd1dc612a87c9ee87ec3109107289244" ns2:_="" ns3:_="">
    <xsd:import namespace="ea1c8172-e65f-4f61-b432-ac9581fe97aa"/>
    <xsd:import namespace="a2d275d9-d84d-4bf3-9cec-3501328cc4a7"/>
    <xsd:element name="properties">
      <xsd:complexType>
        <xsd:sequence>
          <xsd:element name="documentManagement">
            <xsd:complexType>
              <xsd:all>
                <xsd:element ref="ns2:MediaServiceMetadata" minOccurs="0"/>
                <xsd:element ref="ns2:MediaServiceFastMetadata" minOccurs="0"/>
                <xsd:element ref="ns2:Jaar" minOccurs="0"/>
                <xsd:element ref="ns2:Referentie"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1c8172-e65f-4f61-b432-ac9581fe97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Jaar" ma:index="10" nillable="true" ma:displayName="Jaar" ma:format="Dropdown" ma:internalName="Jaar">
      <xsd:simpleType>
        <xsd:restriction base="dms:Choice">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restriction>
      </xsd:simpleType>
    </xsd:element>
    <xsd:element name="Referentie" ma:index="11" nillable="true" ma:displayName="Referentie" ma:internalName="Referentie">
      <xsd:simpleType>
        <xsd:restriction base="dms:Text">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75f801e4-b2ad-4e5a-a78b-cbca9174a75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d275d9-d84d-4bf3-9cec-3501328cc4a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c06fe1-f642-4e96-9f2f-c4604fb7caeb}" ma:internalName="TaxCatchAll" ma:showField="CatchAllData" ma:web="a2d275d9-d84d-4bf3-9cec-3501328cc4a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aar xmlns="ea1c8172-e65f-4f61-b432-ac9581fe97aa" xsi:nil="true"/>
    <Referentie xmlns="ea1c8172-e65f-4f61-b432-ac9581fe97aa" xsi:nil="true"/>
    <lcf76f155ced4ddcb4097134ff3c332f xmlns="ea1c8172-e65f-4f61-b432-ac9581fe97aa">
      <Terms xmlns="http://schemas.microsoft.com/office/infopath/2007/PartnerControls"/>
    </lcf76f155ced4ddcb4097134ff3c332f>
    <TaxCatchAll xmlns="a2d275d9-d84d-4bf3-9cec-3501328cc4a7" xsi:nil="true"/>
  </documentManagement>
</p:properties>
</file>

<file path=customXml/itemProps1.xml><?xml version="1.0" encoding="utf-8"?>
<ds:datastoreItem xmlns:ds="http://schemas.openxmlformats.org/officeDocument/2006/customXml" ds:itemID="{59F0F026-580E-4FD0-B41C-988F4C52F09C}"/>
</file>

<file path=customXml/itemProps2.xml><?xml version="1.0" encoding="utf-8"?>
<ds:datastoreItem xmlns:ds="http://schemas.openxmlformats.org/officeDocument/2006/customXml" ds:itemID="{B571162C-B6B2-4190-BFC9-444029395BED}">
  <ds:schemaRefs>
    <ds:schemaRef ds:uri="http://schemas.microsoft.com/sharepoint/v3/contenttype/forms"/>
  </ds:schemaRefs>
</ds:datastoreItem>
</file>

<file path=customXml/itemProps3.xml><?xml version="1.0" encoding="utf-8"?>
<ds:datastoreItem xmlns:ds="http://schemas.openxmlformats.org/officeDocument/2006/customXml" ds:itemID="{81219791-33AC-4CA8-960A-E790C17CDBA6}">
  <ds:schemaRefs>
    <ds:schemaRef ds:uri="http://www.w3.org/XML/1998/namespace"/>
    <ds:schemaRef ds:uri="http://purl.org/dc/terms/"/>
    <ds:schemaRef ds:uri="http://purl.org/dc/elements/1.1/"/>
    <ds:schemaRef ds:uri="http://purl.org/dc/dcmitype/"/>
    <ds:schemaRef ds:uri="644c9729-9a70-41c6-abb4-9034f7041812"/>
    <ds:schemaRef ds:uri="http://schemas.microsoft.com/office/2006/documentManagement/types"/>
    <ds:schemaRef ds:uri="369547d8-1f2d-4cbe-8837-87ab9c2ee3ac"/>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Mestafzetkosten</vt:lpstr>
      <vt:lpstr>Berekening</vt:lpstr>
      <vt:lpstr>Tabel</vt:lpstr>
      <vt:lpstr>Mestafzetkosten!Afdrukbereik</vt:lpstr>
    </vt:vector>
  </TitlesOfParts>
  <Company>Countus Accountants + Adviseurs</Company>
  <LinksUpToDate>false</LinksUpToDate>
  <SharedDoc>false</SharedDoc>
  <HyperlinkBase>www.countus.nl</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Quickscan mestafzet</dc:title>
  <dc:subject>Quickscan mestafzet</dc:subject>
  <dc:creator>Countus Accountants + Adviseurs</dc:creator>
  <dc:description>Versie 23-02-2024</dc:description>
  <cp:lastModifiedBy>René Rankenberg</cp:lastModifiedBy>
  <cp:lastPrinted>2024-02-23T12:38:57Z</cp:lastPrinted>
  <dcterms:created xsi:type="dcterms:W3CDTF">2024-02-21T19:21:36Z</dcterms:created>
  <dcterms:modified xsi:type="dcterms:W3CDTF">2024-03-01T09:47:09Z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0x010100B54011B50E50704BB3F3698ED087F3AF</vt:lpwstr>
  </property>
</Properties>
</file>